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 1" sheetId="1" r:id="rId1"/>
    <sheet name="Sheet 2" sheetId="2" r:id="rId2"/>
  </sheets>
  <definedNames/>
  <calcPr fullCalcOnLoad="1"/>
</workbook>
</file>

<file path=xl/sharedStrings.xml><?xml version="1.0" encoding="utf-8"?>
<sst xmlns="http://schemas.openxmlformats.org/spreadsheetml/2006/main" count="109" uniqueCount="96">
  <si>
    <t>Background Check Cost</t>
  </si>
  <si>
    <t>Supervisor's Time with schedule changes / overtime planning</t>
  </si>
  <si>
    <t>Lost Productivity: supervisor time with exiting employee</t>
  </si>
  <si>
    <t>Internal rate of Return (IRR)</t>
  </si>
  <si>
    <t>Investment</t>
  </si>
  <si>
    <t>(Total Cost of Turning over one employee)</t>
  </si>
  <si>
    <t>Lost Productivity: supervisor time with new employee</t>
  </si>
  <si>
    <t>Supervisor's Time with schedule changes</t>
  </si>
  <si>
    <t xml:space="preserve">Lost Productivity: Disruption to existing employees of entry </t>
  </si>
  <si>
    <t>Bottom Line Return over Five Years</t>
  </si>
  <si>
    <t>Total Indirect / Avoidable Costs of Turnover</t>
  </si>
  <si>
    <t>Total Direct / Avoidable Costs of Turnover</t>
  </si>
  <si>
    <t xml:space="preserve">(Average Cost of Turnover per Month) </t>
  </si>
  <si>
    <t>(Average Cost of Turnover per Position)</t>
  </si>
  <si>
    <t>(Real Cost)</t>
  </si>
  <si>
    <t>No. Months increase in average tenure</t>
  </si>
  <si>
    <t>New Annual Person Turnover</t>
  </si>
  <si>
    <t>New Annual Percentage Turnover</t>
  </si>
  <si>
    <t>New Total Cost of Turnover Annually</t>
  </si>
  <si>
    <t xml:space="preserve">You can expect annual savings of:  </t>
  </si>
  <si>
    <t>Time to Payback         (in Months)</t>
  </si>
  <si>
    <t>ROI Calculated on Increasing Avg. Tenure (in months)</t>
  </si>
  <si>
    <t xml:space="preserve">Avg. Time Turnover Occurs (Weeks/Months):  </t>
  </si>
  <si>
    <t>会社名</t>
  </si>
  <si>
    <t>労働時間/週</t>
  </si>
  <si>
    <t>直接的コスト</t>
  </si>
  <si>
    <t>一般社員労働時間/1時間あたり</t>
  </si>
  <si>
    <t>管理職労働時間/1時間あたり</t>
  </si>
  <si>
    <t>人事部門スタッフ労働時間/1時間あたり</t>
  </si>
  <si>
    <t>時間</t>
  </si>
  <si>
    <t>コスト</t>
  </si>
  <si>
    <t>欠員により発生するコスト</t>
  </si>
  <si>
    <t>部門名</t>
  </si>
  <si>
    <t>部門人数</t>
  </si>
  <si>
    <t>同部門の残業代（欠員カバーによる）</t>
  </si>
  <si>
    <t>Briefing IRC / Rigney Dolphin (Admin / HR Time)</t>
  </si>
  <si>
    <t>人材募集広告費</t>
  </si>
  <si>
    <t>採用 &amp; 戦力化　に関するコスト</t>
  </si>
  <si>
    <t>Developing Advertisement (Admin/  HR Time)</t>
  </si>
  <si>
    <t>1名の採用につき</t>
  </si>
  <si>
    <t>時間</t>
  </si>
  <si>
    <t>管理職による面接時間</t>
  </si>
  <si>
    <t>人事部門による面接時間</t>
  </si>
  <si>
    <t>面接に関わる総コスト</t>
  </si>
  <si>
    <t>職務経歴チェック - 人事部門</t>
  </si>
  <si>
    <t>人材紹介会社への支払い</t>
  </si>
  <si>
    <t>入社後研修</t>
  </si>
  <si>
    <t>その他</t>
  </si>
  <si>
    <t>A株式会社</t>
  </si>
  <si>
    <t>法人営業部</t>
  </si>
  <si>
    <t>その他（社会保険など）</t>
  </si>
  <si>
    <t>/想定年収360万円</t>
  </si>
  <si>
    <t>/想定年収600万円</t>
  </si>
  <si>
    <t>/想定年収450万円</t>
  </si>
  <si>
    <t>1名の離職者に対する直接的コストの合計</t>
  </si>
  <si>
    <t xml:space="preserve">年間離職者数:  </t>
  </si>
  <si>
    <t>年間離職率</t>
  </si>
  <si>
    <t>間接的損失</t>
  </si>
  <si>
    <t>退職までの期間 (週単位)</t>
  </si>
  <si>
    <t>退職予定者の生産性 (%)</t>
  </si>
  <si>
    <t>入社予定人材の生産性</t>
  </si>
  <si>
    <t>退職予定人材の生産性</t>
  </si>
  <si>
    <t>見習い期間 (週単位)</t>
  </si>
  <si>
    <t>入社予定人材の生産性  (%)</t>
  </si>
  <si>
    <t>退職予定者のコスト</t>
  </si>
  <si>
    <t>退職面談など</t>
  </si>
  <si>
    <t xml:space="preserve">         退職予定人材による損失</t>
  </si>
  <si>
    <t>生産性低下による損失</t>
  </si>
  <si>
    <t>　　　　入社予定人材の生産性</t>
  </si>
  <si>
    <t>直接的コスト合計</t>
  </si>
  <si>
    <t>1名の離職者に対する間接的損出の合計</t>
  </si>
  <si>
    <t>間接的損出の合計</t>
  </si>
  <si>
    <t>離職関連のコストサマリー</t>
  </si>
  <si>
    <t>離職に関する年間損失</t>
  </si>
  <si>
    <t>面接回数</t>
  </si>
  <si>
    <t>面接人数</t>
  </si>
  <si>
    <t>1枠の採用につき</t>
  </si>
  <si>
    <t>1回の面接につき1時間</t>
  </si>
  <si>
    <t>1回の面接につき1時間</t>
  </si>
  <si>
    <t>ROI分析</t>
  </si>
  <si>
    <t>年間離職人数</t>
  </si>
  <si>
    <t>逓減後の年間損失</t>
  </si>
  <si>
    <t>対投資効果分析（離職率逓減）</t>
  </si>
  <si>
    <t>削減コスト金額</t>
  </si>
  <si>
    <t>対投資効果（ROI)</t>
  </si>
  <si>
    <t>離職逓減率（％）</t>
  </si>
  <si>
    <t>入社前健康診断など</t>
  </si>
  <si>
    <t>5年継続後の　　　　　　　　削減コスト合計</t>
  </si>
  <si>
    <t>投資金額</t>
  </si>
  <si>
    <t>投資金額</t>
  </si>
  <si>
    <t>離職人数減少（名）</t>
  </si>
  <si>
    <t>減少後の　　　　　　　　年間離職率</t>
  </si>
  <si>
    <t>対投資効果分析（離職人数減少）</t>
  </si>
  <si>
    <t>減少後の年間損失</t>
  </si>
  <si>
    <t>投資回収に　必要な期間（月数）</t>
  </si>
  <si>
    <t xml:space="preserve">入社前オリエンテーリング 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</si>
</sst>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$&quot;#,##0"/>
    <numFmt numFmtId="193" formatCode="&quot;$&quot;#,##0.00"/>
    <numFmt numFmtId="194" formatCode="0.00_);[Red]\(0.00\)"/>
    <numFmt numFmtId="195" formatCode="#,##0.00\ [$€-1]"/>
    <numFmt numFmtId="196" formatCode="[$€-2]\ #,##0.00"/>
    <numFmt numFmtId="197" formatCode="[$€-2]\ #,##0"/>
    <numFmt numFmtId="198" formatCode="#,##0.00_ ;[Red]\-#,##0.00\ "/>
    <numFmt numFmtId="199" formatCode="0.0"/>
    <numFmt numFmtId="200" formatCode="#,##0.0"/>
    <numFmt numFmtId="201" formatCode="&quot;¥&quot;#,##0_);[Red]\(&quot;¥&quot;#,##0\)"/>
    <numFmt numFmtId="202" formatCode="[$€-2]\ #,##0.00;[$€-2]\ \-#,##0.00"/>
    <numFmt numFmtId="203" formatCode="0_);[Red]\(0\)"/>
  </numFmts>
  <fonts count="56">
    <font>
      <sz val="10"/>
      <name val="Arial"/>
      <family val="2"/>
    </font>
    <font>
      <sz val="12"/>
      <name val="Meiryo UI"/>
      <family val="3"/>
    </font>
    <font>
      <sz val="10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b/>
      <i/>
      <sz val="12"/>
      <name val="Meiryo UI"/>
      <family val="3"/>
    </font>
    <font>
      <b/>
      <sz val="11"/>
      <name val="Meiryo UI"/>
      <family val="3"/>
    </font>
    <font>
      <sz val="11"/>
      <name val="Meiryo UI"/>
      <family val="3"/>
    </font>
    <font>
      <b/>
      <sz val="10"/>
      <name val="Meiryo UI"/>
      <family val="3"/>
    </font>
    <font>
      <sz val="14"/>
      <name val="Meiryo UI"/>
      <family val="3"/>
    </font>
    <font>
      <b/>
      <i/>
      <sz val="10"/>
      <name val="Meiryo UI"/>
      <family val="3"/>
    </font>
    <font>
      <b/>
      <i/>
      <sz val="11"/>
      <name val="Meiryo UI"/>
      <family val="3"/>
    </font>
    <font>
      <sz val="9"/>
      <name val="Meiryo UI"/>
      <family val="3"/>
    </font>
    <font>
      <b/>
      <sz val="15"/>
      <name val="Meiryo UI"/>
      <family val="3"/>
    </font>
    <font>
      <sz val="15"/>
      <name val="Meiryo UI"/>
      <family val="3"/>
    </font>
    <font>
      <i/>
      <sz val="12"/>
      <name val="Meiryo UI"/>
      <family val="3"/>
    </font>
    <font>
      <sz val="11"/>
      <color indexed="63"/>
      <name val="Meiryo UI"/>
      <family val="3"/>
    </font>
    <font>
      <b/>
      <sz val="11"/>
      <color indexed="63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 wrapText="1"/>
      <protection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9" fontId="2" fillId="0" borderId="11" xfId="0" applyNumberFormat="1" applyFont="1" applyFill="1" applyBorder="1" applyAlignment="1" applyProtection="1">
      <alignment horizontal="center"/>
      <protection locked="0"/>
    </xf>
    <xf numFmtId="196" fontId="1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Alignment="1">
      <alignment/>
    </xf>
    <xf numFmtId="0" fontId="2" fillId="34" borderId="0" xfId="0" applyFont="1" applyFill="1" applyAlignment="1" applyProtection="1">
      <alignment horizontal="center"/>
      <protection/>
    </xf>
    <xf numFmtId="0" fontId="6" fillId="34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196" fontId="2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center"/>
      <protection/>
    </xf>
    <xf numFmtId="196" fontId="8" fillId="33" borderId="11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2" fontId="2" fillId="33" borderId="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0" fontId="2" fillId="0" borderId="11" xfId="0" applyNumberFormat="1" applyFont="1" applyFill="1" applyBorder="1" applyAlignment="1" applyProtection="1">
      <alignment horizontal="center"/>
      <protection/>
    </xf>
    <xf numFmtId="199" fontId="2" fillId="0" borderId="11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01" fontId="2" fillId="0" borderId="11" xfId="0" applyNumberFormat="1" applyFont="1" applyFill="1" applyBorder="1" applyAlignment="1" applyProtection="1">
      <alignment horizontal="center"/>
      <protection locked="0"/>
    </xf>
    <xf numFmtId="201" fontId="8" fillId="0" borderId="11" xfId="0" applyNumberFormat="1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"/>
      <protection/>
    </xf>
    <xf numFmtId="201" fontId="1" fillId="33" borderId="0" xfId="0" applyNumberFormat="1" applyFont="1" applyFill="1" applyBorder="1" applyAlignment="1" applyProtection="1">
      <alignment/>
      <protection/>
    </xf>
    <xf numFmtId="201" fontId="2" fillId="33" borderId="0" xfId="0" applyNumberFormat="1" applyFont="1" applyFill="1" applyAlignment="1" applyProtection="1">
      <alignment/>
      <protection/>
    </xf>
    <xf numFmtId="201" fontId="1" fillId="33" borderId="0" xfId="0" applyNumberFormat="1" applyFont="1" applyFill="1" applyAlignment="1" applyProtection="1">
      <alignment/>
      <protection/>
    </xf>
    <xf numFmtId="201" fontId="1" fillId="33" borderId="0" xfId="0" applyNumberFormat="1" applyFont="1" applyFill="1" applyAlignment="1" applyProtection="1">
      <alignment/>
      <protection/>
    </xf>
    <xf numFmtId="201" fontId="12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34" borderId="13" xfId="0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16" xfId="0" applyFont="1" applyFill="1" applyBorder="1" applyAlignment="1">
      <alignment/>
    </xf>
    <xf numFmtId="0" fontId="1" fillId="33" borderId="10" xfId="0" applyFont="1" applyFill="1" applyBorder="1" applyAlignment="1" applyProtection="1">
      <alignment horizontal="left" indent="3"/>
      <protection/>
    </xf>
    <xf numFmtId="0" fontId="2" fillId="33" borderId="0" xfId="0" applyFont="1" applyFill="1" applyAlignment="1">
      <alignment horizontal="left" indent="3"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201" fontId="1" fillId="33" borderId="0" xfId="0" applyNumberFormat="1" applyFont="1" applyFill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 indent="3"/>
      <protection/>
    </xf>
    <xf numFmtId="0" fontId="15" fillId="33" borderId="10" xfId="0" applyFont="1" applyFill="1" applyBorder="1" applyAlignment="1" applyProtection="1">
      <alignment horizontal="left" indent="3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right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9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/>
    </xf>
    <xf numFmtId="0" fontId="1" fillId="33" borderId="19" xfId="0" applyFont="1" applyFill="1" applyBorder="1" applyAlignment="1" applyProtection="1">
      <alignment/>
      <protection/>
    </xf>
    <xf numFmtId="0" fontId="1" fillId="33" borderId="1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201" fontId="7" fillId="0" borderId="11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/>
    </xf>
    <xf numFmtId="9" fontId="7" fillId="0" borderId="11" xfId="0" applyNumberFormat="1" applyFont="1" applyFill="1" applyBorder="1" applyAlignment="1" applyProtection="1">
      <alignment horizontal="center"/>
      <protection locked="0"/>
    </xf>
    <xf numFmtId="2" fontId="7" fillId="0" borderId="11" xfId="0" applyNumberFormat="1" applyFont="1" applyFill="1" applyBorder="1" applyAlignment="1" applyProtection="1">
      <alignment horizontal="center"/>
      <protection/>
    </xf>
    <xf numFmtId="201" fontId="6" fillId="0" borderId="20" xfId="0" applyNumberFormat="1" applyFont="1" applyFill="1" applyBorder="1" applyAlignment="1" applyProtection="1">
      <alignment horizontal="center"/>
      <protection/>
    </xf>
    <xf numFmtId="9" fontId="7" fillId="0" borderId="11" xfId="0" applyNumberFormat="1" applyFont="1" applyFill="1" applyBorder="1" applyAlignment="1" applyProtection="1">
      <alignment horizontal="center"/>
      <protection/>
    </xf>
    <xf numFmtId="198" fontId="7" fillId="0" borderId="11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3" borderId="15" xfId="0" applyFont="1" applyFill="1" applyBorder="1" applyAlignment="1">
      <alignment/>
    </xf>
    <xf numFmtId="1" fontId="16" fillId="0" borderId="11" xfId="0" applyNumberFormat="1" applyFont="1" applyFill="1" applyBorder="1" applyAlignment="1" applyProtection="1">
      <alignment horizontal="center"/>
      <protection locked="0"/>
    </xf>
    <xf numFmtId="9" fontId="16" fillId="0" borderId="11" xfId="0" applyNumberFormat="1" applyFont="1" applyFill="1" applyBorder="1" applyAlignment="1" applyProtection="1">
      <alignment horizontal="center"/>
      <protection/>
    </xf>
    <xf numFmtId="201" fontId="16" fillId="0" borderId="11" xfId="0" applyNumberFormat="1" applyFont="1" applyFill="1" applyBorder="1" applyAlignment="1" applyProtection="1">
      <alignment horizontal="center"/>
      <protection/>
    </xf>
    <xf numFmtId="201" fontId="17" fillId="0" borderId="20" xfId="0" applyNumberFormat="1" applyFont="1" applyFill="1" applyBorder="1" applyAlignment="1" applyProtection="1">
      <alignment horizontal="center"/>
      <protection/>
    </xf>
    <xf numFmtId="198" fontId="16" fillId="0" borderId="11" xfId="0" applyNumberFormat="1" applyFont="1" applyFill="1" applyBorder="1" applyAlignment="1" applyProtection="1">
      <alignment horizontal="center"/>
      <protection/>
    </xf>
    <xf numFmtId="2" fontId="16" fillId="0" borderId="11" xfId="0" applyNumberFormat="1" applyFont="1" applyFill="1" applyBorder="1" applyAlignment="1" applyProtection="1">
      <alignment horizontal="center"/>
      <protection/>
    </xf>
    <xf numFmtId="10" fontId="16" fillId="0" borderId="11" xfId="0" applyNumberFormat="1" applyFont="1" applyFill="1" applyBorder="1" applyAlignment="1" applyProtection="1">
      <alignment horizontal="center"/>
      <protection/>
    </xf>
    <xf numFmtId="200" fontId="17" fillId="0" borderId="20" xfId="0" applyNumberFormat="1" applyFont="1" applyFill="1" applyBorder="1" applyAlignment="1" applyProtection="1">
      <alignment horizontal="center"/>
      <protection/>
    </xf>
    <xf numFmtId="201" fontId="17" fillId="0" borderId="11" xfId="0" applyNumberFormat="1" applyFont="1" applyFill="1" applyBorder="1" applyAlignment="1" applyProtection="1">
      <alignment horizontal="center"/>
      <protection/>
    </xf>
    <xf numFmtId="201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>
      <alignment horizontal="left" indent="3"/>
    </xf>
    <xf numFmtId="196" fontId="8" fillId="33" borderId="13" xfId="0" applyNumberFormat="1" applyFont="1" applyFill="1" applyBorder="1" applyAlignment="1" applyProtection="1">
      <alignment horizontal="center"/>
      <protection locked="0"/>
    </xf>
    <xf numFmtId="2" fontId="2" fillId="33" borderId="0" xfId="0" applyNumberFormat="1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/>
      <protection locked="0"/>
    </xf>
    <xf numFmtId="0" fontId="2" fillId="33" borderId="16" xfId="0" applyFont="1" applyFill="1" applyBorder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left" indent="3"/>
      <protection locked="0"/>
    </xf>
    <xf numFmtId="0" fontId="1" fillId="0" borderId="21" xfId="0" applyFont="1" applyFill="1" applyBorder="1" applyAlignment="1" applyProtection="1">
      <alignment horizontal="left" indent="3"/>
      <protection locked="0"/>
    </xf>
    <xf numFmtId="0" fontId="1" fillId="0" borderId="22" xfId="0" applyFont="1" applyFill="1" applyBorder="1" applyAlignment="1" applyProtection="1">
      <alignment horizontal="left" indent="3"/>
      <protection locked="0"/>
    </xf>
    <xf numFmtId="0" fontId="3" fillId="0" borderId="21" xfId="0" applyFont="1" applyFill="1" applyBorder="1" applyAlignment="1" applyProtection="1">
      <alignment horizontal="left" indent="3"/>
      <protection locked="0"/>
    </xf>
    <xf numFmtId="0" fontId="3" fillId="0" borderId="22" xfId="0" applyFont="1" applyFill="1" applyBorder="1" applyAlignment="1" applyProtection="1">
      <alignment horizontal="left" indent="3"/>
      <protection locked="0"/>
    </xf>
    <xf numFmtId="0" fontId="2" fillId="33" borderId="1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201" fontId="2" fillId="33" borderId="0" xfId="0" applyNumberFormat="1" applyFont="1" applyFill="1" applyBorder="1" applyAlignment="1" applyProtection="1">
      <alignment horizontal="right"/>
      <protection/>
    </xf>
    <xf numFmtId="201" fontId="2" fillId="33" borderId="0" xfId="0" applyNumberFormat="1" applyFont="1" applyFill="1" applyAlignment="1" applyProtection="1">
      <alignment/>
      <protection/>
    </xf>
    <xf numFmtId="201" fontId="2" fillId="33" borderId="0" xfId="0" applyNumberFormat="1" applyFont="1" applyFill="1" applyAlignment="1" applyProtection="1">
      <alignment horizontal="right"/>
      <protection/>
    </xf>
    <xf numFmtId="20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45"/>
  <sheetViews>
    <sheetView showGridLines="0" zoomScalePageLayoutView="0" workbookViewId="0" topLeftCell="A1">
      <selection activeCell="F68" sqref="F68"/>
    </sheetView>
  </sheetViews>
  <sheetFormatPr defaultColWidth="9.140625" defaultRowHeight="12.75"/>
  <cols>
    <col min="1" max="1" width="5.7109375" style="47" customWidth="1"/>
    <col min="2" max="2" width="16.7109375" style="47" customWidth="1"/>
    <col min="3" max="4" width="15.28125" style="47" customWidth="1"/>
    <col min="5" max="5" width="17.7109375" style="47" customWidth="1"/>
    <col min="6" max="6" width="20.421875" style="47" customWidth="1"/>
    <col min="7" max="7" width="10.140625" style="47" customWidth="1"/>
    <col min="8" max="8" width="5.7109375" style="47" customWidth="1"/>
    <col min="9" max="16384" width="9.140625" style="3" customWidth="1"/>
  </cols>
  <sheetData>
    <row r="1" spans="1:9" ht="12" customHeight="1">
      <c r="A1" s="132"/>
      <c r="B1" s="132"/>
      <c r="C1" s="132"/>
      <c r="D1" s="132"/>
      <c r="E1" s="132"/>
      <c r="F1" s="132"/>
      <c r="G1" s="132"/>
      <c r="H1" s="132"/>
      <c r="I1" s="2"/>
    </row>
    <row r="2" spans="1:9" ht="16.5">
      <c r="A2" s="4"/>
      <c r="B2" s="5" t="s">
        <v>23</v>
      </c>
      <c r="C2" s="136" t="s">
        <v>48</v>
      </c>
      <c r="D2" s="137"/>
      <c r="E2" s="137"/>
      <c r="F2" s="138"/>
      <c r="G2" s="135"/>
      <c r="H2" s="132"/>
      <c r="I2" s="2"/>
    </row>
    <row r="3" spans="1:9" ht="8.25" customHeight="1">
      <c r="A3" s="132"/>
      <c r="B3" s="132"/>
      <c r="C3" s="132"/>
      <c r="D3" s="132"/>
      <c r="E3" s="132"/>
      <c r="F3" s="132"/>
      <c r="G3" s="132"/>
      <c r="H3" s="133"/>
      <c r="I3" s="2"/>
    </row>
    <row r="4" spans="1:9" ht="16.5">
      <c r="A4" s="4"/>
      <c r="B4" s="5" t="s">
        <v>32</v>
      </c>
      <c r="C4" s="136" t="s">
        <v>49</v>
      </c>
      <c r="D4" s="139"/>
      <c r="E4" s="139"/>
      <c r="F4" s="140"/>
      <c r="G4" s="4"/>
      <c r="H4" s="4"/>
      <c r="I4" s="2"/>
    </row>
    <row r="5" spans="1:9" ht="8.25" customHeight="1">
      <c r="A5" s="132"/>
      <c r="B5" s="132"/>
      <c r="C5" s="132"/>
      <c r="D5" s="132"/>
      <c r="E5" s="132"/>
      <c r="F5" s="132"/>
      <c r="G5" s="132"/>
      <c r="H5" s="133"/>
      <c r="I5" s="2"/>
    </row>
    <row r="6" spans="1:9" ht="16.5">
      <c r="A6" s="4"/>
      <c r="B6" s="7" t="s">
        <v>33</v>
      </c>
      <c r="C6" s="8">
        <v>30</v>
      </c>
      <c r="D6" s="134" t="s">
        <v>24</v>
      </c>
      <c r="E6" s="131"/>
      <c r="F6" s="8">
        <v>40</v>
      </c>
      <c r="G6" s="9"/>
      <c r="H6" s="9"/>
      <c r="I6" s="2"/>
    </row>
    <row r="7" spans="1:9" ht="7.5" customHeight="1">
      <c r="A7" s="132"/>
      <c r="B7" s="132"/>
      <c r="C7" s="132"/>
      <c r="D7" s="132"/>
      <c r="E7" s="132"/>
      <c r="F7" s="132"/>
      <c r="G7" s="132"/>
      <c r="H7" s="133"/>
      <c r="I7" s="2"/>
    </row>
    <row r="8" spans="1:9" ht="9" customHeight="1" thickBot="1">
      <c r="A8" s="143"/>
      <c r="B8" s="144"/>
      <c r="C8" s="144"/>
      <c r="D8" s="144"/>
      <c r="E8" s="144"/>
      <c r="F8" s="144"/>
      <c r="G8" s="144"/>
      <c r="H8" s="144"/>
      <c r="I8" s="10"/>
    </row>
    <row r="9" spans="1:9" ht="20.25" thickBot="1">
      <c r="A9" s="121" t="s">
        <v>25</v>
      </c>
      <c r="B9" s="121"/>
      <c r="C9" s="121"/>
      <c r="D9" s="121"/>
      <c r="E9" s="121"/>
      <c r="F9" s="121"/>
      <c r="G9" s="121"/>
      <c r="H9" s="121"/>
      <c r="I9" s="121"/>
    </row>
    <row r="10" spans="1:9" ht="4.5" customHeight="1">
      <c r="A10" s="142"/>
      <c r="B10" s="142"/>
      <c r="C10" s="142"/>
      <c r="D10" s="142"/>
      <c r="E10" s="142"/>
      <c r="F10" s="142"/>
      <c r="G10" s="142"/>
      <c r="H10" s="142"/>
      <c r="I10" s="2"/>
    </row>
    <row r="11" spans="1:9" ht="4.5" customHeight="1">
      <c r="A11" s="142"/>
      <c r="B11" s="142"/>
      <c r="C11" s="142"/>
      <c r="D11" s="142"/>
      <c r="E11" s="142"/>
      <c r="F11" s="142"/>
      <c r="G11" s="142"/>
      <c r="H11" s="142"/>
      <c r="I11" s="2"/>
    </row>
    <row r="12" spans="1:9" ht="15" customHeight="1">
      <c r="A12" s="51"/>
      <c r="B12" s="145" t="s">
        <v>26</v>
      </c>
      <c r="C12" s="146"/>
      <c r="D12" s="146"/>
      <c r="E12" s="55" t="s">
        <v>51</v>
      </c>
      <c r="F12" s="48">
        <v>1800</v>
      </c>
      <c r="G12" s="52">
        <f>(F12*F18)+F12</f>
        <v>1980</v>
      </c>
      <c r="H12" s="52" t="s">
        <v>14</v>
      </c>
      <c r="I12" s="2"/>
    </row>
    <row r="13" spans="1:9" ht="7.5" customHeight="1">
      <c r="A13" s="148"/>
      <c r="B13" s="148"/>
      <c r="C13" s="148"/>
      <c r="D13" s="148"/>
      <c r="E13" s="148"/>
      <c r="F13" s="148"/>
      <c r="G13" s="148"/>
      <c r="H13" s="148"/>
      <c r="I13" s="2"/>
    </row>
    <row r="14" spans="1:9" ht="15" customHeight="1">
      <c r="A14" s="54"/>
      <c r="B14" s="147" t="s">
        <v>27</v>
      </c>
      <c r="C14" s="147"/>
      <c r="D14" s="147"/>
      <c r="E14" s="55" t="s">
        <v>52</v>
      </c>
      <c r="F14" s="48">
        <v>3000</v>
      </c>
      <c r="G14" s="52">
        <f>(F14*F18)+F14</f>
        <v>3300</v>
      </c>
      <c r="H14" s="52" t="s">
        <v>14</v>
      </c>
      <c r="I14" s="2"/>
    </row>
    <row r="15" spans="1:9" ht="7.5" customHeight="1">
      <c r="A15" s="148"/>
      <c r="B15" s="148"/>
      <c r="C15" s="148"/>
      <c r="D15" s="148"/>
      <c r="E15" s="148"/>
      <c r="F15" s="148"/>
      <c r="G15" s="148"/>
      <c r="H15" s="148"/>
      <c r="I15" s="2"/>
    </row>
    <row r="16" spans="1:9" ht="15" customHeight="1">
      <c r="A16" s="54"/>
      <c r="B16" s="147" t="s">
        <v>28</v>
      </c>
      <c r="C16" s="147"/>
      <c r="D16" s="147"/>
      <c r="E16" s="55" t="s">
        <v>53</v>
      </c>
      <c r="F16" s="48">
        <v>2300</v>
      </c>
      <c r="G16" s="52">
        <f>(F16*F18)+F16</f>
        <v>2530</v>
      </c>
      <c r="H16" s="52" t="s">
        <v>14</v>
      </c>
      <c r="I16" s="2"/>
    </row>
    <row r="17" spans="1:9" ht="7.5" customHeight="1">
      <c r="A17" s="53"/>
      <c r="B17" s="53"/>
      <c r="C17" s="53"/>
      <c r="D17" s="53"/>
      <c r="E17" s="53"/>
      <c r="F17" s="53"/>
      <c r="G17" s="53"/>
      <c r="H17" s="53"/>
      <c r="I17" s="2"/>
    </row>
    <row r="18" spans="1:9" ht="15" customHeight="1">
      <c r="A18" s="4"/>
      <c r="B18" s="122" t="s">
        <v>50</v>
      </c>
      <c r="C18" s="122"/>
      <c r="D18" s="122"/>
      <c r="E18" s="4"/>
      <c r="F18" s="15">
        <v>0.1</v>
      </c>
      <c r="G18" s="16"/>
      <c r="H18" s="4"/>
      <c r="I18" s="2"/>
    </row>
    <row r="19" spans="1:9" ht="7.5" customHeight="1">
      <c r="A19" s="1"/>
      <c r="B19" s="1"/>
      <c r="C19" s="1"/>
      <c r="D19" s="1"/>
      <c r="E19" s="1"/>
      <c r="F19" s="1"/>
      <c r="G19" s="1"/>
      <c r="H19" s="1"/>
      <c r="I19" s="2"/>
    </row>
    <row r="20" spans="1:9" ht="5.25" customHeight="1" thickBot="1">
      <c r="A20" s="4"/>
      <c r="B20" s="11"/>
      <c r="C20" s="11"/>
      <c r="D20" s="11"/>
      <c r="E20" s="11"/>
      <c r="F20" s="11"/>
      <c r="G20" s="11"/>
      <c r="H20" s="11"/>
      <c r="I20" s="10"/>
    </row>
    <row r="21" spans="1:9" s="19" customFormat="1" ht="15" customHeight="1">
      <c r="A21" s="129" t="s">
        <v>64</v>
      </c>
      <c r="B21" s="129"/>
      <c r="C21" s="129"/>
      <c r="D21" s="129"/>
      <c r="E21" s="129"/>
      <c r="F21" s="129"/>
      <c r="G21" s="129"/>
      <c r="H21" s="129"/>
      <c r="I21" s="18"/>
    </row>
    <row r="22" spans="1:9" ht="14.25" customHeight="1">
      <c r="A22" s="14"/>
      <c r="B22" s="122"/>
      <c r="C22" s="122"/>
      <c r="D22" s="122"/>
      <c r="E22" s="21" t="s">
        <v>29</v>
      </c>
      <c r="F22" s="21" t="s">
        <v>30</v>
      </c>
      <c r="G22" s="126"/>
      <c r="H22" s="124"/>
      <c r="I22" s="2"/>
    </row>
    <row r="23" spans="1:9" ht="14.25" customHeight="1">
      <c r="A23" s="14"/>
      <c r="B23" s="124" t="s">
        <v>65</v>
      </c>
      <c r="C23" s="124"/>
      <c r="D23" s="141"/>
      <c r="E23" s="24">
        <v>2</v>
      </c>
      <c r="F23" s="48">
        <f>E23*G16</f>
        <v>5060</v>
      </c>
      <c r="G23" s="123"/>
      <c r="H23" s="124"/>
      <c r="I23" s="2"/>
    </row>
    <row r="24" spans="1:9" s="25" customFormat="1" ht="7.5" customHeight="1">
      <c r="A24" s="142"/>
      <c r="B24" s="142"/>
      <c r="C24" s="142"/>
      <c r="D24" s="142"/>
      <c r="E24" s="142"/>
      <c r="F24" s="142"/>
      <c r="G24" s="142"/>
      <c r="H24" s="142"/>
      <c r="I24" s="2"/>
    </row>
    <row r="25" spans="1:242" s="25" customFormat="1" ht="7.5" customHeight="1">
      <c r="A25" s="12"/>
      <c r="B25" s="12"/>
      <c r="C25" s="12"/>
      <c r="D25" s="12"/>
      <c r="E25" s="12"/>
      <c r="F25" s="12"/>
      <c r="G25" s="12"/>
      <c r="H25" s="12"/>
      <c r="I25" s="23"/>
      <c r="J25" s="26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</row>
    <row r="26" spans="1:9" ht="7.5" customHeight="1" thickBot="1">
      <c r="A26" s="4"/>
      <c r="B26" s="11"/>
      <c r="C26" s="11"/>
      <c r="D26" s="11"/>
      <c r="E26" s="11"/>
      <c r="F26" s="11"/>
      <c r="G26" s="11"/>
      <c r="H26" s="11"/>
      <c r="I26" s="10"/>
    </row>
    <row r="27" spans="1:242" s="25" customFormat="1" ht="16.5">
      <c r="A27" s="129" t="s">
        <v>31</v>
      </c>
      <c r="B27" s="129"/>
      <c r="C27" s="126"/>
      <c r="D27" s="126"/>
      <c r="E27" s="126"/>
      <c r="F27" s="126"/>
      <c r="G27" s="126"/>
      <c r="H27" s="126"/>
      <c r="I27" s="17"/>
      <c r="J27" s="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</row>
    <row r="28" spans="1:9" s="25" customFormat="1" ht="16.5">
      <c r="A28" s="21"/>
      <c r="B28" s="21"/>
      <c r="C28" s="21"/>
      <c r="D28" s="21"/>
      <c r="E28" s="21" t="s">
        <v>29</v>
      </c>
      <c r="F28" s="21" t="s">
        <v>30</v>
      </c>
      <c r="G28" s="21"/>
      <c r="H28" s="21"/>
      <c r="I28" s="2"/>
    </row>
    <row r="29" spans="1:9" ht="15" customHeight="1">
      <c r="A29" s="14"/>
      <c r="B29" s="122" t="s">
        <v>34</v>
      </c>
      <c r="C29" s="122"/>
      <c r="D29" s="122"/>
      <c r="E29" s="24">
        <v>60</v>
      </c>
      <c r="F29" s="48">
        <f>(G12*E29)*1.5</f>
        <v>178200</v>
      </c>
      <c r="G29" s="123"/>
      <c r="H29" s="124"/>
      <c r="I29" s="2"/>
    </row>
    <row r="30" spans="1:9" s="29" customFormat="1" ht="7.5" customHeight="1">
      <c r="A30" s="124"/>
      <c r="B30" s="125"/>
      <c r="C30" s="125"/>
      <c r="D30" s="125"/>
      <c r="E30" s="125"/>
      <c r="F30" s="125"/>
      <c r="G30" s="125"/>
      <c r="H30" s="125"/>
      <c r="I30" s="28"/>
    </row>
    <row r="31" spans="1:9" ht="15" customHeight="1" hidden="1">
      <c r="A31" s="14"/>
      <c r="B31" s="122" t="s">
        <v>35</v>
      </c>
      <c r="C31" s="122"/>
      <c r="D31" s="122"/>
      <c r="E31" s="24">
        <v>1</v>
      </c>
      <c r="F31" s="48">
        <f>G16*E31</f>
        <v>2530</v>
      </c>
      <c r="G31" s="123"/>
      <c r="H31" s="124"/>
      <c r="I31" s="2"/>
    </row>
    <row r="32" spans="1:9" ht="7.5" customHeight="1" hidden="1">
      <c r="A32" s="124"/>
      <c r="B32" s="125"/>
      <c r="C32" s="125"/>
      <c r="D32" s="125"/>
      <c r="E32" s="125"/>
      <c r="F32" s="125"/>
      <c r="G32" s="125"/>
      <c r="H32" s="125"/>
      <c r="I32" s="2"/>
    </row>
    <row r="33" spans="1:9" ht="15" customHeight="1" hidden="1">
      <c r="A33" s="14"/>
      <c r="B33" s="122" t="s">
        <v>38</v>
      </c>
      <c r="C33" s="122"/>
      <c r="D33" s="122"/>
      <c r="E33" s="24">
        <v>0</v>
      </c>
      <c r="F33" s="48">
        <f>G16*E33</f>
        <v>0</v>
      </c>
      <c r="G33" s="123"/>
      <c r="H33" s="124"/>
      <c r="I33" s="2"/>
    </row>
    <row r="34" spans="1:9" ht="7.5" customHeight="1" hidden="1">
      <c r="A34" s="124"/>
      <c r="B34" s="125"/>
      <c r="C34" s="125"/>
      <c r="D34" s="125"/>
      <c r="E34" s="125"/>
      <c r="F34" s="125"/>
      <c r="G34" s="125"/>
      <c r="H34" s="125"/>
      <c r="I34" s="2"/>
    </row>
    <row r="35" spans="1:9" ht="15" customHeight="1">
      <c r="A35" s="14"/>
      <c r="B35" s="122" t="s">
        <v>36</v>
      </c>
      <c r="C35" s="122"/>
      <c r="D35" s="122"/>
      <c r="E35" s="30"/>
      <c r="F35" s="48">
        <v>0</v>
      </c>
      <c r="G35" s="126"/>
      <c r="H35" s="124"/>
      <c r="I35" s="2"/>
    </row>
    <row r="36" spans="1:9" ht="7.5" customHeight="1">
      <c r="A36" s="124"/>
      <c r="B36" s="125"/>
      <c r="C36" s="125"/>
      <c r="D36" s="125"/>
      <c r="E36" s="125"/>
      <c r="F36" s="125"/>
      <c r="G36" s="125"/>
      <c r="H36" s="125"/>
      <c r="I36" s="2"/>
    </row>
    <row r="37" spans="1:9" ht="7.5" customHeight="1" thickBot="1">
      <c r="A37" s="4"/>
      <c r="B37" s="11"/>
      <c r="C37" s="11"/>
      <c r="D37" s="11"/>
      <c r="E37" s="11"/>
      <c r="F37" s="11"/>
      <c r="G37" s="11"/>
      <c r="H37" s="11"/>
      <c r="I37" s="10"/>
    </row>
    <row r="38" spans="1:242" s="25" customFormat="1" ht="16.5">
      <c r="A38" s="129" t="s">
        <v>37</v>
      </c>
      <c r="B38" s="129"/>
      <c r="C38" s="129"/>
      <c r="D38" s="129"/>
      <c r="E38" s="129"/>
      <c r="F38" s="129"/>
      <c r="G38" s="129"/>
      <c r="H38" s="129"/>
      <c r="I38" s="23"/>
      <c r="J38" s="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</row>
    <row r="39" spans="1:9" s="25" customFormat="1" ht="16.5">
      <c r="A39" s="23"/>
      <c r="B39" s="23"/>
      <c r="C39" s="23"/>
      <c r="D39" s="31"/>
      <c r="E39" s="118"/>
      <c r="F39" s="21"/>
      <c r="G39" s="23"/>
      <c r="H39" s="23"/>
      <c r="I39" s="2"/>
    </row>
    <row r="40" spans="1:9" ht="15" customHeight="1">
      <c r="A40" s="14"/>
      <c r="B40" s="122" t="s">
        <v>74</v>
      </c>
      <c r="C40" s="122"/>
      <c r="D40" s="122"/>
      <c r="E40" s="33">
        <v>3</v>
      </c>
      <c r="F40" s="32" t="s">
        <v>39</v>
      </c>
      <c r="G40" s="123"/>
      <c r="H40" s="124"/>
      <c r="I40" s="2"/>
    </row>
    <row r="41" spans="1:9" ht="15" customHeight="1">
      <c r="A41" s="14"/>
      <c r="B41" s="122" t="s">
        <v>75</v>
      </c>
      <c r="C41" s="122"/>
      <c r="D41" s="122"/>
      <c r="E41" s="33">
        <v>3</v>
      </c>
      <c r="F41" s="32" t="s">
        <v>76</v>
      </c>
      <c r="G41" s="123"/>
      <c r="H41" s="124"/>
      <c r="I41" s="2"/>
    </row>
    <row r="42" spans="1:9" ht="7.5" customHeight="1">
      <c r="A42" s="124"/>
      <c r="B42" s="125"/>
      <c r="C42" s="125"/>
      <c r="D42" s="125"/>
      <c r="E42" s="125"/>
      <c r="F42" s="125"/>
      <c r="G42" s="125"/>
      <c r="H42" s="125"/>
      <c r="I42" s="2"/>
    </row>
    <row r="43" spans="1:9" ht="7.5" customHeight="1">
      <c r="A43" s="124"/>
      <c r="B43" s="124"/>
      <c r="C43" s="124"/>
      <c r="D43" s="124"/>
      <c r="E43" s="124"/>
      <c r="F43" s="124"/>
      <c r="G43" s="124"/>
      <c r="H43" s="124"/>
      <c r="I43" s="2"/>
    </row>
    <row r="44" spans="1:9" s="25" customFormat="1" ht="16.5">
      <c r="A44" s="23"/>
      <c r="B44" s="23"/>
      <c r="C44" s="23"/>
      <c r="D44" s="31"/>
      <c r="E44" s="20" t="s">
        <v>40</v>
      </c>
      <c r="F44" s="21" t="s">
        <v>30</v>
      </c>
      <c r="G44" s="23"/>
      <c r="H44" s="23"/>
      <c r="I44" s="2"/>
    </row>
    <row r="45" spans="1:9" ht="15" customHeight="1">
      <c r="A45" s="14"/>
      <c r="B45" s="122" t="s">
        <v>41</v>
      </c>
      <c r="C45" s="122"/>
      <c r="D45" s="122"/>
      <c r="E45" s="24">
        <v>9</v>
      </c>
      <c r="F45" s="48">
        <f>G14*E45</f>
        <v>29700</v>
      </c>
      <c r="G45" s="120" t="s">
        <v>78</v>
      </c>
      <c r="H45" s="96"/>
      <c r="I45" s="2"/>
    </row>
    <row r="46" spans="1:9" s="34" customFormat="1" ht="7.5" customHeight="1">
      <c r="A46" s="130"/>
      <c r="B46" s="130"/>
      <c r="C46" s="130"/>
      <c r="D46" s="130"/>
      <c r="E46" s="13"/>
      <c r="F46" s="13"/>
      <c r="G46" s="13"/>
      <c r="H46" s="130"/>
      <c r="I46" s="130"/>
    </row>
    <row r="47" spans="1:9" ht="15" customHeight="1">
      <c r="A47" s="14"/>
      <c r="B47" s="122" t="s">
        <v>42</v>
      </c>
      <c r="C47" s="122"/>
      <c r="D47" s="122"/>
      <c r="E47" s="24">
        <v>9</v>
      </c>
      <c r="F47" s="48">
        <f>G16*E47</f>
        <v>22770</v>
      </c>
      <c r="G47" s="120" t="s">
        <v>77</v>
      </c>
      <c r="H47" s="96"/>
      <c r="I47" s="2"/>
    </row>
    <row r="48" spans="1:9" ht="7.5" customHeight="1">
      <c r="A48" s="124"/>
      <c r="B48" s="125"/>
      <c r="C48" s="125"/>
      <c r="D48" s="125"/>
      <c r="E48" s="125"/>
      <c r="F48" s="125"/>
      <c r="G48" s="125"/>
      <c r="H48" s="125"/>
      <c r="I48" s="2"/>
    </row>
    <row r="49" spans="1:9" ht="15" customHeight="1">
      <c r="A49" s="14"/>
      <c r="B49" s="5"/>
      <c r="C49" s="5"/>
      <c r="D49" s="5" t="s">
        <v>43</v>
      </c>
      <c r="E49" s="22"/>
      <c r="F49" s="48">
        <f>(F45+F47)*E40*E41</f>
        <v>472230</v>
      </c>
      <c r="G49" s="22"/>
      <c r="H49" s="23"/>
      <c r="I49" s="2"/>
    </row>
    <row r="50" spans="1:9" ht="7.5" customHeight="1">
      <c r="A50" s="124"/>
      <c r="B50" s="125"/>
      <c r="C50" s="125"/>
      <c r="D50" s="125"/>
      <c r="E50" s="125"/>
      <c r="F50" s="125"/>
      <c r="G50" s="125"/>
      <c r="H50" s="125"/>
      <c r="I50" s="2"/>
    </row>
    <row r="51" spans="1:9" ht="15" customHeight="1">
      <c r="A51" s="14"/>
      <c r="B51" s="122" t="s">
        <v>44</v>
      </c>
      <c r="C51" s="122"/>
      <c r="D51" s="131"/>
      <c r="E51" s="24">
        <v>1</v>
      </c>
      <c r="F51" s="48">
        <f>G16*E51</f>
        <v>2530</v>
      </c>
      <c r="G51" s="123"/>
      <c r="H51" s="126"/>
      <c r="I51" s="2"/>
    </row>
    <row r="52" spans="1:9" ht="7.5" customHeight="1">
      <c r="A52" s="124"/>
      <c r="B52" s="125"/>
      <c r="C52" s="125"/>
      <c r="D52" s="125"/>
      <c r="E52" s="125"/>
      <c r="F52" s="125"/>
      <c r="G52" s="125"/>
      <c r="H52" s="125"/>
      <c r="I52" s="2"/>
    </row>
    <row r="53" spans="1:9" ht="15" customHeight="1">
      <c r="A53" s="14"/>
      <c r="B53" s="122" t="s">
        <v>95</v>
      </c>
      <c r="C53" s="122"/>
      <c r="D53" s="122"/>
      <c r="E53" s="24">
        <v>3</v>
      </c>
      <c r="F53" s="48">
        <f>G16*E53</f>
        <v>7590</v>
      </c>
      <c r="G53" s="123"/>
      <c r="H53" s="124"/>
      <c r="I53" s="2"/>
    </row>
    <row r="54" spans="1:9" ht="7.5" customHeight="1">
      <c r="A54" s="124"/>
      <c r="B54" s="125"/>
      <c r="C54" s="125"/>
      <c r="D54" s="125"/>
      <c r="E54" s="125"/>
      <c r="F54" s="125"/>
      <c r="G54" s="125"/>
      <c r="H54" s="125"/>
      <c r="I54" s="2"/>
    </row>
    <row r="55" spans="1:9" ht="15" customHeight="1">
      <c r="A55" s="14"/>
      <c r="B55" s="122" t="s">
        <v>86</v>
      </c>
      <c r="C55" s="122"/>
      <c r="D55" s="122"/>
      <c r="E55" s="119"/>
      <c r="F55" s="48">
        <v>50000</v>
      </c>
      <c r="G55" s="123"/>
      <c r="H55" s="126"/>
      <c r="I55" s="2"/>
    </row>
    <row r="56" spans="1:9" ht="7.5" customHeight="1">
      <c r="A56" s="124"/>
      <c r="B56" s="125"/>
      <c r="C56" s="125"/>
      <c r="D56" s="125"/>
      <c r="E56" s="125"/>
      <c r="F56" s="125"/>
      <c r="G56" s="125"/>
      <c r="H56" s="125"/>
      <c r="I56" s="2"/>
    </row>
    <row r="57" spans="1:9" ht="15" customHeight="1" hidden="1">
      <c r="A57" s="14"/>
      <c r="B57" s="122" t="s">
        <v>0</v>
      </c>
      <c r="C57" s="122"/>
      <c r="D57" s="122" t="s">
        <v>0</v>
      </c>
      <c r="E57" s="35"/>
      <c r="F57" s="48">
        <v>0</v>
      </c>
      <c r="G57" s="123"/>
      <c r="H57" s="126"/>
      <c r="I57" s="2"/>
    </row>
    <row r="58" spans="1:9" ht="7.5" customHeight="1" hidden="1">
      <c r="A58" s="124"/>
      <c r="B58" s="125"/>
      <c r="C58" s="125"/>
      <c r="D58" s="125"/>
      <c r="E58" s="125"/>
      <c r="F58" s="125"/>
      <c r="G58" s="125"/>
      <c r="H58" s="125"/>
      <c r="I58" s="2"/>
    </row>
    <row r="59" spans="1:9" ht="15" customHeight="1">
      <c r="A59" s="14"/>
      <c r="B59" s="5"/>
      <c r="C59" s="5"/>
      <c r="D59" s="5" t="s">
        <v>45</v>
      </c>
      <c r="E59" s="22"/>
      <c r="F59" s="48">
        <v>1000000</v>
      </c>
      <c r="G59" s="22"/>
      <c r="H59" s="23"/>
      <c r="I59" s="2"/>
    </row>
    <row r="60" spans="1:9" ht="7.5" customHeight="1">
      <c r="A60" s="124"/>
      <c r="B60" s="125"/>
      <c r="C60" s="125"/>
      <c r="D60" s="125"/>
      <c r="E60" s="125"/>
      <c r="F60" s="125"/>
      <c r="G60" s="125"/>
      <c r="H60" s="125"/>
      <c r="I60" s="2"/>
    </row>
    <row r="61" spans="1:9" ht="15" customHeight="1">
      <c r="A61" s="14"/>
      <c r="B61" s="5"/>
      <c r="C61" s="5"/>
      <c r="D61" s="5" t="s">
        <v>46</v>
      </c>
      <c r="E61" s="22"/>
      <c r="F61" s="48">
        <v>100000</v>
      </c>
      <c r="G61" s="22"/>
      <c r="H61" s="23"/>
      <c r="I61" s="2"/>
    </row>
    <row r="62" spans="1:9" ht="7.5" customHeight="1">
      <c r="A62" s="124"/>
      <c r="B62" s="125"/>
      <c r="C62" s="125"/>
      <c r="D62" s="125"/>
      <c r="E62" s="125"/>
      <c r="F62" s="125"/>
      <c r="G62" s="125"/>
      <c r="H62" s="125"/>
      <c r="I62" s="2"/>
    </row>
    <row r="63" spans="1:9" ht="15" customHeight="1">
      <c r="A63" s="14"/>
      <c r="B63" s="5"/>
      <c r="C63" s="5"/>
      <c r="D63" s="5" t="s">
        <v>47</v>
      </c>
      <c r="E63" s="22"/>
      <c r="F63" s="48">
        <v>50000</v>
      </c>
      <c r="G63" s="22"/>
      <c r="H63" s="23"/>
      <c r="I63" s="2"/>
    </row>
    <row r="64" spans="1:9" ht="7.5" customHeight="1">
      <c r="A64" s="124"/>
      <c r="B64" s="125"/>
      <c r="C64" s="125"/>
      <c r="D64" s="125"/>
      <c r="E64" s="125"/>
      <c r="F64" s="125"/>
      <c r="G64" s="125"/>
      <c r="H64" s="125"/>
      <c r="I64" s="2"/>
    </row>
    <row r="65" spans="1:9" ht="18" customHeight="1">
      <c r="A65" s="4"/>
      <c r="B65" s="152" t="s">
        <v>54</v>
      </c>
      <c r="C65" s="152"/>
      <c r="D65" s="152"/>
      <c r="E65" s="36"/>
      <c r="F65" s="49">
        <f>SUM(F45+F47+F49+F51+F53+F55+F57+F59+F61+F63)</f>
        <v>1734820</v>
      </c>
      <c r="G65" s="150"/>
      <c r="H65" s="151"/>
      <c r="I65" s="2"/>
    </row>
    <row r="66" spans="1:9" ht="7.5" customHeight="1" thickBot="1">
      <c r="A66" s="4"/>
      <c r="B66" s="11"/>
      <c r="C66" s="11"/>
      <c r="D66" s="11"/>
      <c r="E66" s="11"/>
      <c r="F66" s="11"/>
      <c r="G66" s="11"/>
      <c r="H66" s="11"/>
      <c r="I66" s="10"/>
    </row>
    <row r="67" spans="1:9" ht="7.5" customHeight="1">
      <c r="A67" s="151"/>
      <c r="B67" s="151"/>
      <c r="C67" s="151"/>
      <c r="D67" s="151"/>
      <c r="E67" s="151"/>
      <c r="F67" s="151"/>
      <c r="G67" s="151"/>
      <c r="H67" s="151"/>
      <c r="I67" s="2"/>
    </row>
    <row r="68" spans="1:9" ht="15" customHeight="1">
      <c r="A68" s="4"/>
      <c r="B68" s="122" t="s">
        <v>55</v>
      </c>
      <c r="C68" s="122"/>
      <c r="D68" s="122"/>
      <c r="E68" s="14"/>
      <c r="F68" s="37">
        <v>5</v>
      </c>
      <c r="G68" s="4"/>
      <c r="H68" s="4"/>
      <c r="I68" s="2"/>
    </row>
    <row r="69" spans="1:9" ht="7.5" customHeight="1">
      <c r="A69" s="4"/>
      <c r="B69" s="14"/>
      <c r="C69" s="14"/>
      <c r="D69" s="14"/>
      <c r="E69" s="14"/>
      <c r="F69" s="14"/>
      <c r="G69" s="4"/>
      <c r="H69" s="4"/>
      <c r="I69" s="2"/>
    </row>
    <row r="70" spans="1:9" ht="15" customHeight="1">
      <c r="A70" s="4"/>
      <c r="B70" s="122" t="s">
        <v>56</v>
      </c>
      <c r="C70" s="122"/>
      <c r="D70" s="122"/>
      <c r="E70" s="14"/>
      <c r="F70" s="38">
        <f>(F68/C6)</f>
        <v>0.16666666666666666</v>
      </c>
      <c r="G70" s="4"/>
      <c r="H70" s="4"/>
      <c r="I70" s="2"/>
    </row>
    <row r="71" spans="1:9" ht="7.5" customHeight="1">
      <c r="A71" s="4"/>
      <c r="B71" s="14"/>
      <c r="C71" s="14"/>
      <c r="D71" s="14"/>
      <c r="E71" s="14"/>
      <c r="F71" s="14"/>
      <c r="G71" s="4"/>
      <c r="H71" s="4"/>
      <c r="I71" s="2"/>
    </row>
    <row r="72" spans="1:9" ht="15" customHeight="1" hidden="1">
      <c r="A72" s="4"/>
      <c r="B72" s="122" t="s">
        <v>22</v>
      </c>
      <c r="C72" s="122"/>
      <c r="D72" s="122"/>
      <c r="E72" s="14"/>
      <c r="F72" s="39">
        <v>0</v>
      </c>
      <c r="G72" s="24">
        <f>F72/4.33</f>
        <v>0</v>
      </c>
      <c r="H72" s="4"/>
      <c r="I72" s="2"/>
    </row>
    <row r="73" spans="1:9" ht="7.5" customHeight="1" hidden="1">
      <c r="A73" s="124"/>
      <c r="B73" s="125"/>
      <c r="C73" s="125"/>
      <c r="D73" s="125"/>
      <c r="E73" s="125"/>
      <c r="F73" s="125"/>
      <c r="G73" s="125"/>
      <c r="H73" s="125"/>
      <c r="I73" s="2"/>
    </row>
    <row r="74" spans="1:9" ht="7.5" customHeight="1" hidden="1">
      <c r="A74" s="124"/>
      <c r="B74" s="125"/>
      <c r="C74" s="125"/>
      <c r="D74" s="125"/>
      <c r="E74" s="125"/>
      <c r="F74" s="125"/>
      <c r="G74" s="125"/>
      <c r="H74" s="125"/>
      <c r="I74" s="2"/>
    </row>
    <row r="75" spans="1:9" ht="7.5" customHeight="1" hidden="1">
      <c r="A75" s="124"/>
      <c r="B75" s="125"/>
      <c r="C75" s="125"/>
      <c r="D75" s="125"/>
      <c r="E75" s="125"/>
      <c r="F75" s="125"/>
      <c r="G75" s="125"/>
      <c r="H75" s="125"/>
      <c r="I75" s="2"/>
    </row>
    <row r="76" spans="1:9" ht="7.5" customHeight="1" hidden="1">
      <c r="A76" s="124"/>
      <c r="B76" s="125"/>
      <c r="C76" s="125"/>
      <c r="D76" s="125"/>
      <c r="E76" s="125"/>
      <c r="F76" s="125"/>
      <c r="G76" s="125"/>
      <c r="H76" s="125"/>
      <c r="I76" s="2"/>
    </row>
    <row r="77" spans="1:9" ht="7.5" customHeight="1" hidden="1">
      <c r="A77" s="124"/>
      <c r="B77" s="125"/>
      <c r="C77" s="125"/>
      <c r="D77" s="125"/>
      <c r="E77" s="125"/>
      <c r="F77" s="125"/>
      <c r="G77" s="125"/>
      <c r="H77" s="125"/>
      <c r="I77" s="2"/>
    </row>
    <row r="78" spans="1:9" ht="7.5" customHeight="1" thickBot="1">
      <c r="A78" s="4"/>
      <c r="B78" s="11"/>
      <c r="C78" s="11"/>
      <c r="D78" s="11"/>
      <c r="E78" s="11"/>
      <c r="F78" s="11"/>
      <c r="G78" s="11"/>
      <c r="H78" s="11"/>
      <c r="I78" s="10"/>
    </row>
    <row r="79" spans="1:9" ht="7.5" customHeight="1">
      <c r="A79" s="4"/>
      <c r="B79" s="13"/>
      <c r="C79" s="13"/>
      <c r="D79" s="13"/>
      <c r="E79" s="13"/>
      <c r="F79" s="13"/>
      <c r="G79" s="13"/>
      <c r="H79" s="4"/>
      <c r="I79" s="2"/>
    </row>
    <row r="80" spans="1:9" ht="15" customHeight="1">
      <c r="A80" s="40"/>
      <c r="B80" s="153" t="s">
        <v>69</v>
      </c>
      <c r="C80" s="153"/>
      <c r="D80" s="153"/>
      <c r="E80" s="41"/>
      <c r="F80" s="50">
        <f>F65*F68</f>
        <v>8674100</v>
      </c>
      <c r="G80" s="41"/>
      <c r="H80" s="40"/>
      <c r="I80" s="2"/>
    </row>
    <row r="81" spans="1:9" ht="7.5" customHeight="1" thickBot="1">
      <c r="A81" s="4"/>
      <c r="B81" s="11"/>
      <c r="C81" s="11"/>
      <c r="D81" s="11"/>
      <c r="E81" s="11"/>
      <c r="F81" s="11"/>
      <c r="G81" s="11"/>
      <c r="H81" s="11"/>
      <c r="I81" s="10"/>
    </row>
    <row r="82" spans="1:9" ht="7.5" customHeight="1" thickBot="1">
      <c r="A82" s="11"/>
      <c r="B82" s="11"/>
      <c r="C82" s="11"/>
      <c r="D82" s="11"/>
      <c r="E82" s="11"/>
      <c r="F82" s="11"/>
      <c r="G82" s="11"/>
      <c r="H82" s="11"/>
      <c r="I82" s="10"/>
    </row>
    <row r="83" spans="1:9" ht="19.5" customHeight="1" thickBot="1">
      <c r="A83" s="121" t="s">
        <v>57</v>
      </c>
      <c r="B83" s="121"/>
      <c r="C83" s="121"/>
      <c r="D83" s="121"/>
      <c r="E83" s="121"/>
      <c r="F83" s="121"/>
      <c r="G83" s="121"/>
      <c r="H83" s="121"/>
      <c r="I83" s="121"/>
    </row>
    <row r="84" spans="1:9" ht="7.5" customHeight="1">
      <c r="A84" s="4"/>
      <c r="B84" s="13"/>
      <c r="C84" s="13"/>
      <c r="D84" s="13"/>
      <c r="E84" s="13"/>
      <c r="F84" s="13"/>
      <c r="G84" s="13"/>
      <c r="H84" s="4"/>
      <c r="I84" s="2"/>
    </row>
    <row r="85" spans="1:9" ht="15" customHeight="1">
      <c r="A85" s="129" t="s">
        <v>61</v>
      </c>
      <c r="B85" s="129"/>
      <c r="C85" s="129"/>
      <c r="D85" s="129"/>
      <c r="E85" s="129"/>
      <c r="F85" s="129"/>
      <c r="G85" s="129"/>
      <c r="H85" s="129"/>
      <c r="I85" s="2"/>
    </row>
    <row r="86" spans="1:9" ht="7.5" customHeight="1">
      <c r="A86" s="4"/>
      <c r="B86" s="13"/>
      <c r="C86" s="13"/>
      <c r="D86" s="13"/>
      <c r="E86" s="13"/>
      <c r="F86" s="13"/>
      <c r="G86" s="13"/>
      <c r="H86" s="4"/>
      <c r="I86" s="2"/>
    </row>
    <row r="87" spans="1:9" ht="15" customHeight="1">
      <c r="A87" s="14"/>
      <c r="B87" s="149" t="s">
        <v>58</v>
      </c>
      <c r="C87" s="149"/>
      <c r="D87" s="149"/>
      <c r="E87" s="22"/>
      <c r="F87" s="33">
        <v>4</v>
      </c>
      <c r="G87" s="123"/>
      <c r="H87" s="126"/>
      <c r="I87" s="2"/>
    </row>
    <row r="88" spans="1:9" ht="7.5" customHeight="1">
      <c r="A88" s="4"/>
      <c r="B88" s="13"/>
      <c r="C88" s="13"/>
      <c r="D88" s="13"/>
      <c r="E88" s="13"/>
      <c r="F88" s="13"/>
      <c r="G88" s="13"/>
      <c r="H88" s="4"/>
      <c r="I88" s="2"/>
    </row>
    <row r="89" spans="1:9" ht="15" customHeight="1">
      <c r="A89" s="14"/>
      <c r="B89" s="149" t="s">
        <v>59</v>
      </c>
      <c r="C89" s="149"/>
      <c r="D89" s="149"/>
      <c r="E89" s="22"/>
      <c r="F89" s="15">
        <v>0.9</v>
      </c>
      <c r="G89" s="123"/>
      <c r="H89" s="126"/>
      <c r="I89" s="2"/>
    </row>
    <row r="90" spans="1:9" s="34" customFormat="1" ht="5.25" customHeight="1">
      <c r="A90" s="13"/>
      <c r="B90" s="13"/>
      <c r="C90" s="13"/>
      <c r="D90" s="13"/>
      <c r="E90" s="13"/>
      <c r="F90" s="13"/>
      <c r="G90" s="13"/>
      <c r="H90" s="13"/>
      <c r="I90" s="42"/>
    </row>
    <row r="91" spans="1:9" s="34" customFormat="1" ht="5.25" customHeight="1">
      <c r="A91" s="13"/>
      <c r="B91" s="13"/>
      <c r="C91" s="13"/>
      <c r="D91" s="13"/>
      <c r="E91" s="13"/>
      <c r="F91" s="13"/>
      <c r="G91" s="13"/>
      <c r="H91" s="13"/>
      <c r="I91" s="42"/>
    </row>
    <row r="92" spans="1:9" s="34" customFormat="1" ht="5.25" customHeight="1">
      <c r="A92" s="13"/>
      <c r="B92" s="13"/>
      <c r="C92" s="13"/>
      <c r="D92" s="13"/>
      <c r="E92" s="13"/>
      <c r="F92" s="13"/>
      <c r="G92" s="13"/>
      <c r="H92" s="13"/>
      <c r="I92" s="42"/>
    </row>
    <row r="93" spans="1:9" ht="15" customHeight="1">
      <c r="A93" s="129" t="s">
        <v>60</v>
      </c>
      <c r="B93" s="129"/>
      <c r="C93" s="129"/>
      <c r="D93" s="129"/>
      <c r="E93" s="129"/>
      <c r="F93" s="129"/>
      <c r="G93" s="129"/>
      <c r="H93" s="129"/>
      <c r="I93" s="2"/>
    </row>
    <row r="94" spans="1:9" s="34" customFormat="1" ht="5.25" customHeight="1">
      <c r="A94" s="13"/>
      <c r="B94" s="13"/>
      <c r="C94" s="13"/>
      <c r="D94" s="13"/>
      <c r="E94" s="13"/>
      <c r="F94" s="13"/>
      <c r="G94" s="13"/>
      <c r="H94" s="13"/>
      <c r="I94" s="42"/>
    </row>
    <row r="95" spans="1:9" ht="15" customHeight="1">
      <c r="A95" s="14"/>
      <c r="B95" s="149" t="s">
        <v>62</v>
      </c>
      <c r="C95" s="149"/>
      <c r="D95" s="149"/>
      <c r="E95" s="22"/>
      <c r="F95" s="33">
        <v>12</v>
      </c>
      <c r="G95" s="123"/>
      <c r="H95" s="126"/>
      <c r="I95" s="2"/>
    </row>
    <row r="96" spans="1:9" s="34" customFormat="1" ht="5.25" customHeight="1">
      <c r="A96" s="13"/>
      <c r="B96" s="13"/>
      <c r="C96" s="13"/>
      <c r="D96" s="13"/>
      <c r="E96" s="13"/>
      <c r="F96" s="13"/>
      <c r="G96" s="13"/>
      <c r="H96" s="13"/>
      <c r="I96" s="42"/>
    </row>
    <row r="97" spans="1:9" ht="15" customHeight="1">
      <c r="A97" s="14"/>
      <c r="B97" s="149" t="s">
        <v>63</v>
      </c>
      <c r="C97" s="149"/>
      <c r="D97" s="149"/>
      <c r="E97" s="22"/>
      <c r="F97" s="15">
        <v>0.8</v>
      </c>
      <c r="G97" s="123"/>
      <c r="H97" s="126"/>
      <c r="I97" s="2"/>
    </row>
    <row r="98" spans="1:9" s="34" customFormat="1" ht="5.25" customHeight="1">
      <c r="A98" s="13"/>
      <c r="B98" s="13"/>
      <c r="C98" s="13"/>
      <c r="D98" s="13"/>
      <c r="E98" s="13"/>
      <c r="F98" s="13"/>
      <c r="G98" s="13"/>
      <c r="H98" s="13"/>
      <c r="I98" s="42"/>
    </row>
    <row r="99" spans="1:9" s="34" customFormat="1" ht="5.25" customHeight="1">
      <c r="A99" s="13"/>
      <c r="B99" s="13"/>
      <c r="C99" s="13"/>
      <c r="D99" s="13"/>
      <c r="E99" s="13"/>
      <c r="F99" s="13"/>
      <c r="G99" s="13"/>
      <c r="H99" s="13"/>
      <c r="I99" s="42"/>
    </row>
    <row r="100" spans="1:9" s="34" customFormat="1" ht="5.25" customHeight="1">
      <c r="A100" s="13"/>
      <c r="B100" s="13"/>
      <c r="C100" s="13"/>
      <c r="D100" s="13"/>
      <c r="E100" s="13"/>
      <c r="F100" s="13"/>
      <c r="G100" s="13"/>
      <c r="H100" s="13"/>
      <c r="I100" s="42"/>
    </row>
    <row r="101" spans="1:9" s="19" customFormat="1" ht="15" customHeight="1">
      <c r="A101" s="129" t="s">
        <v>66</v>
      </c>
      <c r="B101" s="129"/>
      <c r="C101" s="129"/>
      <c r="D101" s="129"/>
      <c r="E101" s="129"/>
      <c r="F101" s="129"/>
      <c r="G101" s="129"/>
      <c r="H101" s="129"/>
      <c r="I101" s="18"/>
    </row>
    <row r="102" spans="1:9" s="29" customFormat="1" ht="7.5" customHeight="1">
      <c r="A102" s="124"/>
      <c r="B102" s="125"/>
      <c r="C102" s="125"/>
      <c r="D102" s="125"/>
      <c r="E102" s="125"/>
      <c r="F102" s="125"/>
      <c r="G102" s="125"/>
      <c r="H102" s="125"/>
      <c r="I102" s="28"/>
    </row>
    <row r="103" spans="1:9" ht="15" customHeight="1">
      <c r="A103" s="14"/>
      <c r="B103" s="149" t="s">
        <v>67</v>
      </c>
      <c r="C103" s="149"/>
      <c r="D103" s="149"/>
      <c r="E103" s="22"/>
      <c r="F103" s="48">
        <f>((F87*F6)*G12)*(1-F89)</f>
        <v>31679.999999999993</v>
      </c>
      <c r="G103" s="123"/>
      <c r="H103" s="126"/>
      <c r="I103" s="2"/>
    </row>
    <row r="104" spans="1:9" s="29" customFormat="1" ht="7.5" customHeight="1">
      <c r="A104" s="124"/>
      <c r="B104" s="125"/>
      <c r="C104" s="125"/>
      <c r="D104" s="125"/>
      <c r="E104" s="125"/>
      <c r="F104" s="125"/>
      <c r="G104" s="125"/>
      <c r="H104" s="125"/>
      <c r="I104" s="28"/>
    </row>
    <row r="105" spans="1:9" ht="15" customHeight="1" hidden="1">
      <c r="A105" s="14"/>
      <c r="B105" s="122"/>
      <c r="C105" s="122"/>
      <c r="D105" s="122"/>
      <c r="E105" s="24">
        <v>0</v>
      </c>
      <c r="F105" s="48">
        <f>E105*G12</f>
        <v>0</v>
      </c>
      <c r="G105" s="123"/>
      <c r="H105" s="124"/>
      <c r="I105" s="2"/>
    </row>
    <row r="106" spans="1:9" s="29" customFormat="1" ht="7.5" customHeight="1" hidden="1">
      <c r="A106" s="124"/>
      <c r="B106" s="125"/>
      <c r="C106" s="125"/>
      <c r="D106" s="125"/>
      <c r="E106" s="125"/>
      <c r="F106" s="125"/>
      <c r="G106" s="125"/>
      <c r="H106" s="125"/>
      <c r="I106" s="28"/>
    </row>
    <row r="107" spans="1:9" ht="15" customHeight="1" hidden="1">
      <c r="A107" s="14"/>
      <c r="B107" s="122" t="s">
        <v>2</v>
      </c>
      <c r="C107" s="122"/>
      <c r="D107" s="122"/>
      <c r="E107" s="24">
        <v>0</v>
      </c>
      <c r="F107" s="48">
        <f>E107*G14</f>
        <v>0</v>
      </c>
      <c r="G107" s="123"/>
      <c r="H107" s="124"/>
      <c r="I107" s="2"/>
    </row>
    <row r="108" spans="1:9" s="29" customFormat="1" ht="7.5" customHeight="1" hidden="1">
      <c r="A108" s="124"/>
      <c r="B108" s="125"/>
      <c r="C108" s="125"/>
      <c r="D108" s="125"/>
      <c r="E108" s="125"/>
      <c r="F108" s="125"/>
      <c r="G108" s="125"/>
      <c r="H108" s="125"/>
      <c r="I108" s="28"/>
    </row>
    <row r="109" spans="1:9" ht="15" customHeight="1" hidden="1">
      <c r="A109" s="14"/>
      <c r="B109" s="122" t="s">
        <v>1</v>
      </c>
      <c r="C109" s="122"/>
      <c r="D109" s="122"/>
      <c r="E109" s="24">
        <v>0</v>
      </c>
      <c r="F109" s="48">
        <f>E109*G14</f>
        <v>0</v>
      </c>
      <c r="G109" s="123"/>
      <c r="H109" s="124"/>
      <c r="I109" s="2"/>
    </row>
    <row r="110" spans="1:9" ht="15" customHeight="1" hidden="1">
      <c r="A110" s="14"/>
      <c r="B110" s="5"/>
      <c r="C110" s="5"/>
      <c r="D110" s="5"/>
      <c r="E110" s="22"/>
      <c r="F110" s="22"/>
      <c r="G110" s="22"/>
      <c r="H110" s="23"/>
      <c r="I110" s="2"/>
    </row>
    <row r="111" spans="1:9" s="29" customFormat="1" ht="7.5" customHeight="1">
      <c r="A111" s="124"/>
      <c r="B111" s="125"/>
      <c r="C111" s="125"/>
      <c r="D111" s="125"/>
      <c r="E111" s="125"/>
      <c r="F111" s="125"/>
      <c r="G111" s="125"/>
      <c r="H111" s="125"/>
      <c r="I111" s="28"/>
    </row>
    <row r="112" spans="1:242" s="25" customFormat="1" ht="16.5">
      <c r="A112" s="129" t="s">
        <v>68</v>
      </c>
      <c r="B112" s="129"/>
      <c r="C112" s="129"/>
      <c r="D112" s="129"/>
      <c r="E112" s="129"/>
      <c r="F112" s="129"/>
      <c r="G112" s="129"/>
      <c r="H112" s="129"/>
      <c r="I112" s="23"/>
      <c r="J112" s="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  <c r="EJ112" s="127"/>
      <c r="EK112" s="127"/>
      <c r="EL112" s="127"/>
      <c r="EM112" s="127"/>
      <c r="EN112" s="127"/>
      <c r="EO112" s="127"/>
      <c r="EP112" s="127"/>
      <c r="EQ112" s="127"/>
      <c r="ER112" s="127"/>
      <c r="ES112" s="127"/>
      <c r="ET112" s="127"/>
      <c r="EU112" s="127"/>
      <c r="EV112" s="127"/>
      <c r="EW112" s="127"/>
      <c r="EX112" s="127"/>
      <c r="EY112" s="127"/>
      <c r="EZ112" s="127"/>
      <c r="FA112" s="127"/>
      <c r="FB112" s="127"/>
      <c r="FC112" s="127"/>
      <c r="FD112" s="127"/>
      <c r="FE112" s="127"/>
      <c r="FF112" s="127"/>
      <c r="FG112" s="127"/>
      <c r="FH112" s="127"/>
      <c r="FI112" s="127"/>
      <c r="FJ112" s="127"/>
      <c r="FK112" s="127"/>
      <c r="FL112" s="127"/>
      <c r="FM112" s="127"/>
      <c r="FN112" s="127"/>
      <c r="FO112" s="127"/>
      <c r="FP112" s="127"/>
      <c r="FQ112" s="127"/>
      <c r="FR112" s="127"/>
      <c r="FS112" s="127"/>
      <c r="FT112" s="127"/>
      <c r="FU112" s="127"/>
      <c r="FV112" s="127"/>
      <c r="FW112" s="127"/>
      <c r="FX112" s="127"/>
      <c r="FY112" s="127"/>
      <c r="FZ112" s="127"/>
      <c r="GA112" s="127"/>
      <c r="GB112" s="127"/>
      <c r="GC112" s="127"/>
      <c r="GD112" s="127"/>
      <c r="GE112" s="127"/>
      <c r="GF112" s="127"/>
      <c r="GG112" s="127"/>
      <c r="GH112" s="127"/>
      <c r="GI112" s="127"/>
      <c r="GJ112" s="127"/>
      <c r="GK112" s="127"/>
      <c r="GL112" s="127"/>
      <c r="GM112" s="127"/>
      <c r="GN112" s="127"/>
      <c r="GO112" s="127"/>
      <c r="GP112" s="127"/>
      <c r="GQ112" s="127"/>
      <c r="GR112" s="127"/>
      <c r="GS112" s="127"/>
      <c r="GT112" s="127"/>
      <c r="GU112" s="127"/>
      <c r="GV112" s="127"/>
      <c r="GW112" s="127"/>
      <c r="GX112" s="127"/>
      <c r="GY112" s="127"/>
      <c r="GZ112" s="127"/>
      <c r="HA112" s="127"/>
      <c r="HB112" s="127"/>
      <c r="HC112" s="127"/>
      <c r="HD112" s="127"/>
      <c r="HE112" s="127"/>
      <c r="HF112" s="127"/>
      <c r="HG112" s="127"/>
      <c r="HH112" s="127"/>
      <c r="HI112" s="127"/>
      <c r="HJ112" s="127"/>
      <c r="HK112" s="127"/>
      <c r="HL112" s="127"/>
      <c r="HM112" s="127"/>
      <c r="HN112" s="127"/>
      <c r="HO112" s="127"/>
      <c r="HP112" s="127"/>
      <c r="HQ112" s="127"/>
      <c r="HR112" s="127"/>
      <c r="HS112" s="127"/>
      <c r="HT112" s="127"/>
      <c r="HU112" s="127"/>
      <c r="HV112" s="127"/>
      <c r="HW112" s="127"/>
      <c r="HX112" s="127"/>
      <c r="HY112" s="127"/>
      <c r="HZ112" s="127"/>
      <c r="IA112" s="127"/>
      <c r="IB112" s="127"/>
      <c r="IC112" s="127"/>
      <c r="ID112" s="127"/>
      <c r="IE112" s="127"/>
      <c r="IF112" s="127"/>
      <c r="IG112" s="127"/>
      <c r="IH112" s="127"/>
    </row>
    <row r="113" spans="1:9" s="29" customFormat="1" ht="7.5" customHeight="1">
      <c r="A113" s="124"/>
      <c r="B113" s="125"/>
      <c r="C113" s="125"/>
      <c r="D113" s="125"/>
      <c r="E113" s="125"/>
      <c r="F113" s="125"/>
      <c r="G113" s="125"/>
      <c r="H113" s="125"/>
      <c r="I113" s="28"/>
    </row>
    <row r="114" spans="1:242" s="25" customFormat="1" ht="16.5">
      <c r="A114" s="14"/>
      <c r="B114" s="149" t="s">
        <v>67</v>
      </c>
      <c r="C114" s="149"/>
      <c r="D114" s="149"/>
      <c r="E114" s="22"/>
      <c r="F114" s="48">
        <f>((F95*F6)*G12)*(1-F97)</f>
        <v>190079.99999999997</v>
      </c>
      <c r="G114" s="123"/>
      <c r="H114" s="126"/>
      <c r="I114" s="2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</row>
    <row r="115" spans="1:9" s="29" customFormat="1" ht="7.5" customHeight="1">
      <c r="A115" s="124"/>
      <c r="B115" s="125"/>
      <c r="C115" s="125"/>
      <c r="D115" s="125"/>
      <c r="E115" s="125"/>
      <c r="F115" s="125"/>
      <c r="G115" s="125"/>
      <c r="H115" s="125"/>
      <c r="I115" s="28"/>
    </row>
    <row r="116" spans="1:242" s="25" customFormat="1" ht="16.5" hidden="1">
      <c r="A116" s="14"/>
      <c r="B116" s="122" t="s">
        <v>8</v>
      </c>
      <c r="C116" s="122"/>
      <c r="D116" s="122"/>
      <c r="E116" s="24">
        <v>0</v>
      </c>
      <c r="F116" s="48">
        <f>E116*G12</f>
        <v>0</v>
      </c>
      <c r="G116" s="123"/>
      <c r="H116" s="124"/>
      <c r="I116" s="2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</row>
    <row r="117" spans="1:9" s="29" customFormat="1" ht="7.5" customHeight="1" hidden="1">
      <c r="A117" s="124"/>
      <c r="B117" s="124"/>
      <c r="C117" s="124"/>
      <c r="D117" s="124"/>
      <c r="E117" s="124"/>
      <c r="F117" s="124"/>
      <c r="G117" s="124"/>
      <c r="H117" s="124"/>
      <c r="I117" s="28"/>
    </row>
    <row r="118" spans="1:242" s="25" customFormat="1" ht="16.5" hidden="1">
      <c r="A118" s="14"/>
      <c r="B118" s="122" t="s">
        <v>6</v>
      </c>
      <c r="C118" s="122"/>
      <c r="D118" s="122"/>
      <c r="E118" s="24">
        <v>0</v>
      </c>
      <c r="F118" s="48">
        <f>E118*G14</f>
        <v>0</v>
      </c>
      <c r="G118" s="123"/>
      <c r="H118" s="124"/>
      <c r="I118" s="2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</row>
    <row r="119" spans="1:9" s="29" customFormat="1" ht="7.5" customHeight="1" hidden="1">
      <c r="A119" s="124"/>
      <c r="B119" s="124"/>
      <c r="C119" s="124"/>
      <c r="D119" s="124"/>
      <c r="E119" s="124"/>
      <c r="F119" s="124"/>
      <c r="G119" s="124"/>
      <c r="H119" s="124"/>
      <c r="I119" s="28"/>
    </row>
    <row r="120" spans="1:9" ht="15" customHeight="1" hidden="1">
      <c r="A120" s="14"/>
      <c r="B120" s="122" t="s">
        <v>7</v>
      </c>
      <c r="C120" s="122"/>
      <c r="D120" s="122"/>
      <c r="E120" s="24">
        <v>0</v>
      </c>
      <c r="F120" s="48">
        <f>E120*G14</f>
        <v>0</v>
      </c>
      <c r="G120" s="123"/>
      <c r="H120" s="124"/>
      <c r="I120" s="2"/>
    </row>
    <row r="121" spans="1:9" s="29" customFormat="1" ht="7.5" customHeight="1" hidden="1">
      <c r="A121" s="124"/>
      <c r="B121" s="125"/>
      <c r="C121" s="125"/>
      <c r="D121" s="125"/>
      <c r="E121" s="125"/>
      <c r="F121" s="125"/>
      <c r="G121" s="125"/>
      <c r="H121" s="125"/>
      <c r="I121" s="28"/>
    </row>
    <row r="122" spans="1:9" s="29" customFormat="1" ht="7.5" customHeight="1" hidden="1">
      <c r="A122" s="124"/>
      <c r="B122" s="125"/>
      <c r="C122" s="125"/>
      <c r="D122" s="125"/>
      <c r="E122" s="125"/>
      <c r="F122" s="125"/>
      <c r="G122" s="125"/>
      <c r="H122" s="125"/>
      <c r="I122" s="28"/>
    </row>
    <row r="123" spans="1:9" s="29" customFormat="1" ht="7.5" customHeight="1">
      <c r="A123" s="124"/>
      <c r="B123" s="125"/>
      <c r="C123" s="125"/>
      <c r="D123" s="125"/>
      <c r="E123" s="125"/>
      <c r="F123" s="125"/>
      <c r="G123" s="125"/>
      <c r="H123" s="125"/>
      <c r="I123" s="28"/>
    </row>
    <row r="124" spans="1:9" ht="18" customHeight="1">
      <c r="A124" s="4"/>
      <c r="B124" s="152" t="s">
        <v>70</v>
      </c>
      <c r="C124" s="152"/>
      <c r="D124" s="152"/>
      <c r="E124" s="36"/>
      <c r="F124" s="49">
        <f>SUM(F103+F105+F107+F109+F114+F116+F118+F120)</f>
        <v>221759.99999999997</v>
      </c>
      <c r="G124" s="150"/>
      <c r="H124" s="151"/>
      <c r="I124" s="2"/>
    </row>
    <row r="125" spans="1:9" s="29" customFormat="1" ht="7.5" customHeight="1">
      <c r="A125" s="4"/>
      <c r="B125" s="13"/>
      <c r="C125" s="13"/>
      <c r="D125" s="13"/>
      <c r="E125" s="13"/>
      <c r="F125" s="13"/>
      <c r="G125" s="13"/>
      <c r="H125" s="4"/>
      <c r="I125" s="2"/>
    </row>
    <row r="126" spans="1:9" s="29" customFormat="1" ht="7.5" customHeight="1" hidden="1">
      <c r="A126" s="4"/>
      <c r="B126" s="13"/>
      <c r="C126" s="13"/>
      <c r="D126" s="13"/>
      <c r="E126" s="13"/>
      <c r="F126" s="13"/>
      <c r="G126" s="13"/>
      <c r="H126" s="4"/>
      <c r="I126" s="2"/>
    </row>
    <row r="127" spans="1:9" s="29" customFormat="1" ht="7.5" customHeight="1" hidden="1">
      <c r="A127" s="4"/>
      <c r="B127" s="13"/>
      <c r="C127" s="13"/>
      <c r="D127" s="13"/>
      <c r="E127" s="13"/>
      <c r="F127" s="13"/>
      <c r="G127" s="13"/>
      <c r="H127" s="4"/>
      <c r="I127" s="2"/>
    </row>
    <row r="128" spans="1:9" s="29" customFormat="1" ht="7.5" customHeight="1" hidden="1">
      <c r="A128" s="4"/>
      <c r="B128" s="13"/>
      <c r="C128" s="13"/>
      <c r="D128" s="13"/>
      <c r="E128" s="13"/>
      <c r="F128" s="13"/>
      <c r="G128" s="13"/>
      <c r="H128" s="4"/>
      <c r="I128" s="2"/>
    </row>
    <row r="129" spans="1:9" s="29" customFormat="1" ht="7.5" customHeight="1" hidden="1">
      <c r="A129" s="4"/>
      <c r="B129" s="13"/>
      <c r="C129" s="13"/>
      <c r="D129" s="13"/>
      <c r="E129" s="13"/>
      <c r="F129" s="13"/>
      <c r="G129" s="13"/>
      <c r="H129" s="4"/>
      <c r="I129" s="2"/>
    </row>
    <row r="130" spans="1:9" s="29" customFormat="1" ht="7.5" customHeight="1">
      <c r="A130" s="4"/>
      <c r="B130" s="13"/>
      <c r="C130" s="13"/>
      <c r="D130" s="13"/>
      <c r="E130" s="13"/>
      <c r="F130" s="13"/>
      <c r="G130" s="13"/>
      <c r="H130" s="4"/>
      <c r="I130" s="2"/>
    </row>
    <row r="131" spans="1:9" s="29" customFormat="1" ht="7.5" customHeight="1" thickBot="1">
      <c r="A131" s="11"/>
      <c r="B131" s="11"/>
      <c r="C131" s="11"/>
      <c r="D131" s="11"/>
      <c r="E131" s="11"/>
      <c r="F131" s="11"/>
      <c r="G131" s="11"/>
      <c r="H131" s="11"/>
      <c r="I131" s="10"/>
    </row>
    <row r="132" spans="1:9" s="29" customFormat="1" ht="7.5" customHeight="1">
      <c r="A132" s="4"/>
      <c r="B132" s="13"/>
      <c r="C132" s="13"/>
      <c r="D132" s="13"/>
      <c r="E132" s="13"/>
      <c r="F132" s="13"/>
      <c r="G132" s="13"/>
      <c r="H132" s="4"/>
      <c r="I132" s="2"/>
    </row>
    <row r="133" spans="1:9" s="29" customFormat="1" ht="15" customHeight="1">
      <c r="A133" s="40"/>
      <c r="B133" s="153" t="s">
        <v>71</v>
      </c>
      <c r="C133" s="153"/>
      <c r="D133" s="153"/>
      <c r="E133" s="41"/>
      <c r="F133" s="50">
        <f>F124*F68</f>
        <v>1108799.9999999998</v>
      </c>
      <c r="G133" s="41"/>
      <c r="H133" s="40"/>
      <c r="I133" s="2"/>
    </row>
    <row r="134" spans="1:9" s="29" customFormat="1" ht="7.5" customHeight="1">
      <c r="A134" s="4"/>
      <c r="B134" s="4"/>
      <c r="C134" s="4"/>
      <c r="D134" s="4"/>
      <c r="E134" s="4"/>
      <c r="F134" s="4"/>
      <c r="G134" s="4"/>
      <c r="H134" s="4"/>
      <c r="I134" s="2"/>
    </row>
    <row r="135" spans="1:9" s="29" customFormat="1" ht="7.5" customHeight="1" thickBot="1">
      <c r="A135" s="11"/>
      <c r="B135" s="11"/>
      <c r="C135" s="11"/>
      <c r="D135" s="11"/>
      <c r="E135" s="11"/>
      <c r="F135" s="11"/>
      <c r="G135" s="11"/>
      <c r="H135" s="11"/>
      <c r="I135" s="10"/>
    </row>
    <row r="136" spans="1:9" s="45" customFormat="1" ht="7.5" customHeight="1">
      <c r="A136" s="43"/>
      <c r="B136" s="43"/>
      <c r="C136" s="43"/>
      <c r="D136" s="43"/>
      <c r="E136" s="43"/>
      <c r="F136" s="43"/>
      <c r="G136" s="43"/>
      <c r="H136" s="43"/>
      <c r="I136" s="44"/>
    </row>
    <row r="137" spans="1:9" s="45" customFormat="1" ht="7.5" customHeight="1">
      <c r="A137" s="43"/>
      <c r="B137" s="43"/>
      <c r="C137" s="43"/>
      <c r="D137" s="43"/>
      <c r="E137" s="43"/>
      <c r="F137" s="43"/>
      <c r="G137" s="43"/>
      <c r="H137" s="43"/>
      <c r="I137" s="44"/>
    </row>
    <row r="138" spans="1:9" s="45" customFormat="1" ht="7.5" customHeight="1">
      <c r="A138" s="43"/>
      <c r="B138" s="43"/>
      <c r="C138" s="43"/>
      <c r="D138" s="43"/>
      <c r="E138" s="43"/>
      <c r="F138" s="43"/>
      <c r="G138" s="43"/>
      <c r="H138" s="43"/>
      <c r="I138" s="44"/>
    </row>
    <row r="139" spans="1:9" s="45" customFormat="1" ht="7.5" customHeight="1">
      <c r="A139" s="43"/>
      <c r="B139" s="43"/>
      <c r="C139" s="43"/>
      <c r="D139" s="43"/>
      <c r="E139" s="43"/>
      <c r="F139" s="43"/>
      <c r="G139" s="43"/>
      <c r="H139" s="43"/>
      <c r="I139" s="44"/>
    </row>
    <row r="140" spans="1:9" s="45" customFormat="1" ht="7.5" customHeight="1">
      <c r="A140" s="43"/>
      <c r="B140" s="43"/>
      <c r="C140" s="43"/>
      <c r="D140" s="43"/>
      <c r="E140" s="43"/>
      <c r="F140" s="43"/>
      <c r="G140" s="43"/>
      <c r="H140" s="43"/>
      <c r="I140" s="44"/>
    </row>
    <row r="141" spans="1:9" s="45" customFormat="1" ht="7.5" customHeight="1">
      <c r="A141" s="43"/>
      <c r="B141" s="43"/>
      <c r="C141" s="43"/>
      <c r="D141" s="43"/>
      <c r="E141" s="43"/>
      <c r="F141" s="43"/>
      <c r="G141" s="43"/>
      <c r="H141" s="43"/>
      <c r="I141" s="44"/>
    </row>
    <row r="142" spans="1:9" s="45" customFormat="1" ht="7.5" customHeight="1">
      <c r="A142" s="43"/>
      <c r="B142" s="43"/>
      <c r="C142" s="43"/>
      <c r="D142" s="43"/>
      <c r="E142" s="43"/>
      <c r="F142" s="43"/>
      <c r="G142" s="43"/>
      <c r="H142" s="43"/>
      <c r="I142" s="44"/>
    </row>
    <row r="143" spans="1:9" s="45" customFormat="1" ht="7.5" customHeight="1">
      <c r="A143" s="43"/>
      <c r="B143" s="43"/>
      <c r="C143" s="43"/>
      <c r="D143" s="43"/>
      <c r="E143" s="43"/>
      <c r="F143" s="43"/>
      <c r="G143" s="43"/>
      <c r="H143" s="43"/>
      <c r="I143" s="44"/>
    </row>
    <row r="144" spans="1:9" s="45" customFormat="1" ht="7.5" customHeight="1">
      <c r="A144" s="43"/>
      <c r="B144" s="43"/>
      <c r="C144" s="43"/>
      <c r="D144" s="43"/>
      <c r="E144" s="43"/>
      <c r="F144" s="43"/>
      <c r="G144" s="43"/>
      <c r="H144" s="43"/>
      <c r="I144" s="44"/>
    </row>
    <row r="145" spans="1:9" s="46" customFormat="1" ht="7.5" customHeight="1">
      <c r="A145" s="43"/>
      <c r="B145" s="43"/>
      <c r="C145" s="43"/>
      <c r="D145" s="43"/>
      <c r="E145" s="43"/>
      <c r="F145" s="43"/>
      <c r="G145" s="43"/>
      <c r="H145" s="43"/>
      <c r="I145" s="43"/>
    </row>
  </sheetData>
  <sheetProtection/>
  <mergeCells count="240">
    <mergeCell ref="G95:H95"/>
    <mergeCell ref="B97:D97"/>
    <mergeCell ref="G97:H97"/>
    <mergeCell ref="B120:D120"/>
    <mergeCell ref="G120:H120"/>
    <mergeCell ref="A113:H113"/>
    <mergeCell ref="B114:D114"/>
    <mergeCell ref="G114:H114"/>
    <mergeCell ref="A115:H115"/>
    <mergeCell ref="B118:D118"/>
    <mergeCell ref="B124:D124"/>
    <mergeCell ref="G124:H124"/>
    <mergeCell ref="A123:H123"/>
    <mergeCell ref="B133:D133"/>
    <mergeCell ref="A121:H121"/>
    <mergeCell ref="A122:H122"/>
    <mergeCell ref="A64:H64"/>
    <mergeCell ref="A56:H56"/>
    <mergeCell ref="A67:H67"/>
    <mergeCell ref="A111:H111"/>
    <mergeCell ref="A62:H62"/>
    <mergeCell ref="A58:H58"/>
    <mergeCell ref="A106:H106"/>
    <mergeCell ref="B105:D105"/>
    <mergeCell ref="G105:H105"/>
    <mergeCell ref="A102:H102"/>
    <mergeCell ref="G118:H118"/>
    <mergeCell ref="A119:H119"/>
    <mergeCell ref="A93:H93"/>
    <mergeCell ref="B95:D95"/>
    <mergeCell ref="B107:D107"/>
    <mergeCell ref="G107:H107"/>
    <mergeCell ref="B109:D109"/>
    <mergeCell ref="G109:H109"/>
    <mergeCell ref="A112:H112"/>
    <mergeCell ref="A101:H101"/>
    <mergeCell ref="G87:H87"/>
    <mergeCell ref="B89:D89"/>
    <mergeCell ref="G89:H89"/>
    <mergeCell ref="B80:D80"/>
    <mergeCell ref="B68:D68"/>
    <mergeCell ref="B70:D70"/>
    <mergeCell ref="A77:H77"/>
    <mergeCell ref="A73:H73"/>
    <mergeCell ref="S112:Z112"/>
    <mergeCell ref="AA112:AH112"/>
    <mergeCell ref="AI112:AP112"/>
    <mergeCell ref="AQ112:AX112"/>
    <mergeCell ref="A108:H108"/>
    <mergeCell ref="B103:D103"/>
    <mergeCell ref="K112:R112"/>
    <mergeCell ref="G103:H103"/>
    <mergeCell ref="A104:H104"/>
    <mergeCell ref="FO112:FV112"/>
    <mergeCell ref="FW112:GD112"/>
    <mergeCell ref="GE112:GL112"/>
    <mergeCell ref="EA112:EH112"/>
    <mergeCell ref="EI112:EP112"/>
    <mergeCell ref="DC112:DJ112"/>
    <mergeCell ref="DK112:DR112"/>
    <mergeCell ref="EY112:FF112"/>
    <mergeCell ref="DS112:DZ112"/>
    <mergeCell ref="HS112:HZ112"/>
    <mergeCell ref="IA112:IH112"/>
    <mergeCell ref="GU112:HB112"/>
    <mergeCell ref="HC112:HJ112"/>
    <mergeCell ref="HK112:HR112"/>
    <mergeCell ref="A117:H117"/>
    <mergeCell ref="B116:D116"/>
    <mergeCell ref="G116:H116"/>
    <mergeCell ref="GM112:GT112"/>
    <mergeCell ref="FG112:FN112"/>
    <mergeCell ref="A34:H34"/>
    <mergeCell ref="B35:D35"/>
    <mergeCell ref="G35:H35"/>
    <mergeCell ref="B33:D33"/>
    <mergeCell ref="G33:H33"/>
    <mergeCell ref="B87:D87"/>
    <mergeCell ref="A85:H85"/>
    <mergeCell ref="B72:D72"/>
    <mergeCell ref="G65:H65"/>
    <mergeCell ref="B65:D65"/>
    <mergeCell ref="EQ112:EX112"/>
    <mergeCell ref="BO112:BV112"/>
    <mergeCell ref="BW112:CD112"/>
    <mergeCell ref="CE112:CL112"/>
    <mergeCell ref="CM112:CT112"/>
    <mergeCell ref="AY112:BF112"/>
    <mergeCell ref="BG112:BN112"/>
    <mergeCell ref="CU112:DB112"/>
    <mergeCell ref="A74:H74"/>
    <mergeCell ref="A75:H75"/>
    <mergeCell ref="A76:H76"/>
    <mergeCell ref="A15:H15"/>
    <mergeCell ref="E27:F27"/>
    <mergeCell ref="G27:H27"/>
    <mergeCell ref="B22:D22"/>
    <mergeCell ref="G22:H22"/>
    <mergeCell ref="B16:D16"/>
    <mergeCell ref="B18:D18"/>
    <mergeCell ref="A21:H21"/>
    <mergeCell ref="G23:H23"/>
    <mergeCell ref="B23:D23"/>
    <mergeCell ref="A24:H24"/>
    <mergeCell ref="A8:H8"/>
    <mergeCell ref="B12:D12"/>
    <mergeCell ref="B14:D14"/>
    <mergeCell ref="A13:H13"/>
    <mergeCell ref="A11:H11"/>
    <mergeCell ref="A10:H10"/>
    <mergeCell ref="B47:D47"/>
    <mergeCell ref="A1:H1"/>
    <mergeCell ref="A5:H5"/>
    <mergeCell ref="A7:H7"/>
    <mergeCell ref="D6:E6"/>
    <mergeCell ref="G2:H2"/>
    <mergeCell ref="C2:F2"/>
    <mergeCell ref="C4:F4"/>
    <mergeCell ref="A3:H3"/>
    <mergeCell ref="A9:I9"/>
    <mergeCell ref="B45:D45"/>
    <mergeCell ref="A38:H38"/>
    <mergeCell ref="A43:H43"/>
    <mergeCell ref="A42:H42"/>
    <mergeCell ref="A52:H52"/>
    <mergeCell ref="A48:H48"/>
    <mergeCell ref="A46:D46"/>
    <mergeCell ref="H46:I46"/>
    <mergeCell ref="B51:D51"/>
    <mergeCell ref="G51:H51"/>
    <mergeCell ref="K27:R27"/>
    <mergeCell ref="A36:H36"/>
    <mergeCell ref="A27:B27"/>
    <mergeCell ref="C27:D27"/>
    <mergeCell ref="A30:H30"/>
    <mergeCell ref="G31:H31"/>
    <mergeCell ref="B31:D31"/>
    <mergeCell ref="G29:H29"/>
    <mergeCell ref="B29:D29"/>
    <mergeCell ref="A32:H32"/>
    <mergeCell ref="AY25:BF25"/>
    <mergeCell ref="K25:R25"/>
    <mergeCell ref="S25:Z25"/>
    <mergeCell ref="AA25:AH25"/>
    <mergeCell ref="AQ25:AX25"/>
    <mergeCell ref="AI25:AP25"/>
    <mergeCell ref="CM25:CT25"/>
    <mergeCell ref="CU25:DB25"/>
    <mergeCell ref="DC25:DJ25"/>
    <mergeCell ref="DK25:DR25"/>
    <mergeCell ref="BG25:BN25"/>
    <mergeCell ref="BO25:BV25"/>
    <mergeCell ref="BW25:CD25"/>
    <mergeCell ref="CE25:CL25"/>
    <mergeCell ref="EY25:FF25"/>
    <mergeCell ref="FG25:FN25"/>
    <mergeCell ref="FO25:FV25"/>
    <mergeCell ref="FW25:GD25"/>
    <mergeCell ref="DS25:DZ25"/>
    <mergeCell ref="EA25:EH25"/>
    <mergeCell ref="EI25:EP25"/>
    <mergeCell ref="EQ25:EX25"/>
    <mergeCell ref="IA25:IH25"/>
    <mergeCell ref="IA38:IH38"/>
    <mergeCell ref="HS27:HZ27"/>
    <mergeCell ref="IA27:IH27"/>
    <mergeCell ref="GE25:GL25"/>
    <mergeCell ref="GM25:GT25"/>
    <mergeCell ref="GU25:HB25"/>
    <mergeCell ref="HC25:HJ25"/>
    <mergeCell ref="GU38:HB38"/>
    <mergeCell ref="HC38:HJ38"/>
    <mergeCell ref="HK38:HR38"/>
    <mergeCell ref="HS38:HZ38"/>
    <mergeCell ref="HK25:HR25"/>
    <mergeCell ref="HS25:HZ25"/>
    <mergeCell ref="EY38:FF38"/>
    <mergeCell ref="FG38:FN38"/>
    <mergeCell ref="FO38:FV38"/>
    <mergeCell ref="FW38:GD38"/>
    <mergeCell ref="GE38:GL38"/>
    <mergeCell ref="GM38:GT38"/>
    <mergeCell ref="DC38:DJ38"/>
    <mergeCell ref="DK38:DR38"/>
    <mergeCell ref="DS38:DZ38"/>
    <mergeCell ref="EA38:EH38"/>
    <mergeCell ref="EI38:EP38"/>
    <mergeCell ref="EQ38:EX38"/>
    <mergeCell ref="BG38:BN38"/>
    <mergeCell ref="BO38:BV38"/>
    <mergeCell ref="BW38:CD38"/>
    <mergeCell ref="CE38:CL38"/>
    <mergeCell ref="CM38:CT38"/>
    <mergeCell ref="CU38:DB38"/>
    <mergeCell ref="GM27:GT27"/>
    <mergeCell ref="GU27:HB27"/>
    <mergeCell ref="BG27:BN27"/>
    <mergeCell ref="S27:Z27"/>
    <mergeCell ref="AA27:AH27"/>
    <mergeCell ref="AI27:AP27"/>
    <mergeCell ref="AQ27:AX27"/>
    <mergeCell ref="AY27:BF27"/>
    <mergeCell ref="BO27:BV27"/>
    <mergeCell ref="BW27:CD27"/>
    <mergeCell ref="CE27:CL27"/>
    <mergeCell ref="CM27:CT27"/>
    <mergeCell ref="HC27:HJ27"/>
    <mergeCell ref="HK27:HR27"/>
    <mergeCell ref="FG27:FN27"/>
    <mergeCell ref="FO27:FV27"/>
    <mergeCell ref="FW27:GD27"/>
    <mergeCell ref="GE27:GL27"/>
    <mergeCell ref="EA27:EH27"/>
    <mergeCell ref="EI27:EP27"/>
    <mergeCell ref="EQ27:EX27"/>
    <mergeCell ref="EY27:FF27"/>
    <mergeCell ref="CU27:DB27"/>
    <mergeCell ref="DC27:DJ27"/>
    <mergeCell ref="DK27:DR27"/>
    <mergeCell ref="DS27:DZ27"/>
    <mergeCell ref="B55:D55"/>
    <mergeCell ref="AQ38:AX38"/>
    <mergeCell ref="AY38:BF38"/>
    <mergeCell ref="K38:R38"/>
    <mergeCell ref="AA38:AH38"/>
    <mergeCell ref="AI38:AP38"/>
    <mergeCell ref="S38:Z38"/>
    <mergeCell ref="A50:H50"/>
    <mergeCell ref="B40:D40"/>
    <mergeCell ref="G40:H40"/>
    <mergeCell ref="A83:I83"/>
    <mergeCell ref="B41:D41"/>
    <mergeCell ref="G41:H41"/>
    <mergeCell ref="A60:H60"/>
    <mergeCell ref="B53:D53"/>
    <mergeCell ref="G53:H53"/>
    <mergeCell ref="A54:H54"/>
    <mergeCell ref="G55:H55"/>
    <mergeCell ref="B57:D57"/>
    <mergeCell ref="G57:H57"/>
  </mergeCells>
  <printOptions horizontalCentered="1"/>
  <pageMargins left="0.25" right="0.25" top="0.75" bottom="0.25" header="0.5" footer="0.2"/>
  <pageSetup horizontalDpi="600" verticalDpi="600" orientation="portrait" paperSize="9" scale="87" r:id="rId1"/>
  <headerFooter alignWithMargins="0">
    <oddHeader>&amp;C&amp;"Times New Roman,Bold"&amp;16Total Cost of Employee Turnover</oddHeader>
    <oddFooter>&amp;R&amp;6Profiles Ireland Inc,
Copyright 2002</oddFooter>
  </headerFooter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99"/>
  <sheetViews>
    <sheetView showGridLines="0" tabSelected="1" zoomScalePageLayoutView="0" workbookViewId="0" topLeftCell="A2">
      <selection activeCell="H11" sqref="H11"/>
    </sheetView>
  </sheetViews>
  <sheetFormatPr defaultColWidth="9.140625" defaultRowHeight="12.75"/>
  <cols>
    <col min="1" max="1" width="3.57421875" style="56" customWidth="1"/>
    <col min="2" max="2" width="12.7109375" style="56" customWidth="1"/>
    <col min="3" max="3" width="17.140625" style="56" customWidth="1"/>
    <col min="4" max="4" width="17.00390625" style="56" customWidth="1"/>
    <col min="5" max="5" width="17.7109375" style="56" customWidth="1"/>
    <col min="6" max="7" width="12.7109375" style="56" customWidth="1"/>
    <col min="8" max="8" width="21.8515625" style="56" customWidth="1"/>
    <col min="9" max="9" width="12.7109375" style="56" customWidth="1"/>
    <col min="10" max="10" width="5.7109375" style="56" customWidth="1"/>
    <col min="11" max="16384" width="9.140625" style="56" customWidth="1"/>
  </cols>
  <sheetData>
    <row r="1" ht="14.25" hidden="1"/>
    <row r="2" spans="1:10" ht="14.25">
      <c r="A2" s="156" t="s">
        <v>72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4.25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ht="14.25" hidden="1"/>
    <row r="5" spans="1:9" ht="14.25" hidden="1">
      <c r="A5" s="57"/>
      <c r="B5" s="57"/>
      <c r="C5" s="57"/>
      <c r="D5" s="57"/>
      <c r="E5" s="57"/>
      <c r="F5" s="57"/>
      <c r="G5" s="57"/>
      <c r="H5" s="57"/>
      <c r="I5" s="57"/>
    </row>
    <row r="6" spans="1:10" s="59" customFormat="1" ht="7.5" customHeight="1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s="64" customFormat="1" ht="7.5" customHeight="1">
      <c r="A7" s="60"/>
      <c r="B7" s="13"/>
      <c r="C7" s="13"/>
      <c r="D7" s="13"/>
      <c r="E7" s="13"/>
      <c r="F7" s="13"/>
      <c r="G7" s="61"/>
      <c r="H7" s="42"/>
      <c r="I7" s="62"/>
      <c r="J7" s="63"/>
    </row>
    <row r="8" spans="1:10" s="64" customFormat="1" ht="7.5" customHeight="1">
      <c r="A8" s="6"/>
      <c r="B8" s="9"/>
      <c r="C8" s="9"/>
      <c r="D8" s="9"/>
      <c r="E8" s="9"/>
      <c r="F8" s="9"/>
      <c r="G8" s="61"/>
      <c r="H8" s="42"/>
      <c r="I8" s="61"/>
      <c r="J8" s="65"/>
    </row>
    <row r="9" spans="1:10" s="64" customFormat="1" ht="7.5" customHeight="1">
      <c r="A9" s="6"/>
      <c r="B9" s="9"/>
      <c r="C9" s="9"/>
      <c r="D9" s="9"/>
      <c r="E9" s="9"/>
      <c r="F9" s="9"/>
      <c r="G9" s="61"/>
      <c r="H9" s="42"/>
      <c r="I9" s="61"/>
      <c r="J9" s="65"/>
    </row>
    <row r="10" spans="1:10" s="29" customFormat="1" ht="7.5" customHeight="1">
      <c r="A10" s="6"/>
      <c r="B10" s="9"/>
      <c r="C10" s="9"/>
      <c r="D10" s="9"/>
      <c r="E10" s="9"/>
      <c r="F10" s="9"/>
      <c r="G10" s="61"/>
      <c r="H10" s="42"/>
      <c r="I10" s="61"/>
      <c r="J10" s="65"/>
    </row>
    <row r="11" spans="1:10" s="29" customFormat="1" ht="20.25" customHeight="1">
      <c r="A11" s="66" t="s">
        <v>11</v>
      </c>
      <c r="B11" s="117" t="s">
        <v>69</v>
      </c>
      <c r="C11" s="67"/>
      <c r="D11" s="67"/>
      <c r="E11" s="67"/>
      <c r="F11" s="67"/>
      <c r="G11" s="61"/>
      <c r="H11" s="50">
        <f>'Sheet 1'!F80</f>
        <v>8674100</v>
      </c>
      <c r="I11" s="61"/>
      <c r="J11" s="65"/>
    </row>
    <row r="12" spans="1:10" s="29" customFormat="1" ht="7.5" customHeight="1">
      <c r="A12" s="68"/>
      <c r="B12" s="69"/>
      <c r="C12" s="69"/>
      <c r="D12" s="69"/>
      <c r="E12" s="69"/>
      <c r="F12" s="69"/>
      <c r="G12" s="61"/>
      <c r="H12" s="70"/>
      <c r="I12" s="61"/>
      <c r="J12" s="65"/>
    </row>
    <row r="13" spans="1:10" s="29" customFormat="1" ht="22.5" customHeight="1">
      <c r="A13" s="66" t="s">
        <v>10</v>
      </c>
      <c r="B13" s="117" t="s">
        <v>71</v>
      </c>
      <c r="C13" s="67"/>
      <c r="D13" s="67"/>
      <c r="E13" s="67"/>
      <c r="F13" s="67"/>
      <c r="G13" s="61"/>
      <c r="H13" s="50">
        <f>'Sheet 1'!F133</f>
        <v>1108799.9999999998</v>
      </c>
      <c r="I13" s="61"/>
      <c r="J13" s="65"/>
    </row>
    <row r="14" spans="1:10" s="29" customFormat="1" ht="7.5" customHeight="1">
      <c r="A14" s="68"/>
      <c r="B14" s="71"/>
      <c r="C14" s="71"/>
      <c r="D14" s="71"/>
      <c r="E14" s="71"/>
      <c r="F14" s="71"/>
      <c r="G14" s="61"/>
      <c r="H14" s="70"/>
      <c r="I14" s="61"/>
      <c r="J14" s="65"/>
    </row>
    <row r="15" spans="1:10" s="29" customFormat="1" ht="19.5" customHeight="1">
      <c r="A15" s="72" t="s">
        <v>73</v>
      </c>
      <c r="B15" s="67"/>
      <c r="C15" s="67"/>
      <c r="D15" s="67"/>
      <c r="E15" s="67"/>
      <c r="F15" s="67"/>
      <c r="G15" s="61"/>
      <c r="H15" s="116">
        <f>H11+H13</f>
        <v>9782900</v>
      </c>
      <c r="I15" s="61"/>
      <c r="J15" s="65"/>
    </row>
    <row r="16" spans="1:10" s="29" customFormat="1" ht="7.5" customHeight="1">
      <c r="A16" s="68"/>
      <c r="B16" s="71"/>
      <c r="C16" s="71"/>
      <c r="D16" s="71"/>
      <c r="E16" s="71"/>
      <c r="F16" s="71"/>
      <c r="G16" s="61"/>
      <c r="H16" s="70"/>
      <c r="I16" s="61"/>
      <c r="J16" s="65"/>
    </row>
    <row r="17" spans="1:10" s="29" customFormat="1" ht="15" customHeight="1" hidden="1">
      <c r="A17" s="73" t="s">
        <v>5</v>
      </c>
      <c r="B17" s="67"/>
      <c r="C17" s="67"/>
      <c r="D17" s="67"/>
      <c r="E17" s="67"/>
      <c r="F17" s="67"/>
      <c r="G17" s="61"/>
      <c r="H17" s="50">
        <f>H15/'Sheet 1'!F68</f>
        <v>1956580</v>
      </c>
      <c r="I17" s="61"/>
      <c r="J17" s="65"/>
    </row>
    <row r="18" spans="1:10" s="29" customFormat="1" ht="7.5" customHeight="1" hidden="1">
      <c r="A18" s="68"/>
      <c r="B18" s="71"/>
      <c r="C18" s="71"/>
      <c r="D18" s="71"/>
      <c r="E18" s="71"/>
      <c r="F18" s="71"/>
      <c r="G18" s="61"/>
      <c r="H18" s="70"/>
      <c r="I18" s="61"/>
      <c r="J18" s="65"/>
    </row>
    <row r="19" spans="1:10" s="29" customFormat="1" ht="15" customHeight="1" hidden="1">
      <c r="A19" s="73" t="s">
        <v>13</v>
      </c>
      <c r="B19" s="67"/>
      <c r="C19" s="67"/>
      <c r="D19" s="67"/>
      <c r="E19" s="67"/>
      <c r="F19" s="67"/>
      <c r="G19" s="61"/>
      <c r="H19" s="50">
        <f>H15/'Sheet 1'!C6</f>
        <v>326096.6666666667</v>
      </c>
      <c r="I19" s="61"/>
      <c r="J19" s="65"/>
    </row>
    <row r="20" spans="1:10" s="29" customFormat="1" ht="7.5" customHeight="1" hidden="1">
      <c r="A20" s="68"/>
      <c r="B20" s="71"/>
      <c r="C20" s="71"/>
      <c r="D20" s="71"/>
      <c r="E20" s="71"/>
      <c r="F20" s="71"/>
      <c r="G20" s="61"/>
      <c r="H20" s="70"/>
      <c r="I20" s="61"/>
      <c r="J20" s="65"/>
    </row>
    <row r="21" spans="1:10" s="29" customFormat="1" ht="15" customHeight="1" hidden="1">
      <c r="A21" s="73" t="s">
        <v>12</v>
      </c>
      <c r="B21" s="67"/>
      <c r="C21" s="67"/>
      <c r="D21" s="67"/>
      <c r="E21" s="67"/>
      <c r="F21" s="67"/>
      <c r="G21" s="61"/>
      <c r="H21" s="50">
        <f>H15/12</f>
        <v>815241.6666666666</v>
      </c>
      <c r="I21" s="61"/>
      <c r="J21" s="65"/>
    </row>
    <row r="22" spans="1:10" s="29" customFormat="1" ht="7.5" customHeight="1" hidden="1">
      <c r="A22" s="6"/>
      <c r="B22" s="9"/>
      <c r="C22" s="9"/>
      <c r="D22" s="9"/>
      <c r="E22" s="9"/>
      <c r="F22" s="9"/>
      <c r="G22" s="61"/>
      <c r="H22" s="42"/>
      <c r="I22" s="61"/>
      <c r="J22" s="65"/>
    </row>
    <row r="23" spans="1:10" s="29" customFormat="1" ht="7.5" customHeight="1" hidden="1">
      <c r="A23" s="74"/>
      <c r="B23" s="75"/>
      <c r="C23" s="75"/>
      <c r="D23" s="75"/>
      <c r="E23" s="75"/>
      <c r="F23" s="75"/>
      <c r="G23" s="61"/>
      <c r="H23" s="42"/>
      <c r="I23" s="61"/>
      <c r="J23" s="65"/>
    </row>
    <row r="24" spans="1:10" s="29" customFormat="1" ht="7.5" customHeight="1" hidden="1">
      <c r="A24" s="74"/>
      <c r="B24" s="76"/>
      <c r="C24" s="76"/>
      <c r="D24" s="75"/>
      <c r="E24" s="75"/>
      <c r="F24" s="75"/>
      <c r="G24" s="61"/>
      <c r="H24" s="42"/>
      <c r="I24" s="61"/>
      <c r="J24" s="65"/>
    </row>
    <row r="25" spans="1:10" s="29" customFormat="1" ht="7.5" customHeight="1">
      <c r="A25" s="77"/>
      <c r="B25" s="78"/>
      <c r="C25" s="78"/>
      <c r="D25" s="78"/>
      <c r="E25" s="78"/>
      <c r="F25" s="78"/>
      <c r="G25" s="79"/>
      <c r="H25" s="80"/>
      <c r="I25" s="79"/>
      <c r="J25" s="81"/>
    </row>
    <row r="26" spans="1:10" s="45" customFormat="1" ht="7.5" customHeight="1">
      <c r="A26" s="43"/>
      <c r="B26" s="43"/>
      <c r="C26" s="43"/>
      <c r="D26" s="43"/>
      <c r="E26" s="43"/>
      <c r="F26" s="43"/>
      <c r="G26" s="43"/>
      <c r="H26" s="43"/>
      <c r="I26" s="44"/>
      <c r="J26" s="44"/>
    </row>
    <row r="27" ht="14.25" hidden="1"/>
    <row r="28" ht="14.25" hidden="1"/>
    <row r="29" ht="14.25" hidden="1"/>
    <row r="30" spans="1:10" ht="12.75" customHeight="1">
      <c r="A30" s="156" t="s">
        <v>79</v>
      </c>
      <c r="B30" s="157"/>
      <c r="C30" s="157"/>
      <c r="D30" s="157"/>
      <c r="E30" s="157"/>
      <c r="F30" s="157"/>
      <c r="G30" s="157"/>
      <c r="H30" s="157"/>
      <c r="I30" s="157"/>
      <c r="J30" s="157"/>
    </row>
    <row r="31" spans="1:10" ht="12.7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</row>
    <row r="32" ht="14.25" hidden="1"/>
    <row r="33" spans="1:10" s="45" customFormat="1" ht="7.5" customHeight="1" hidden="1">
      <c r="A33" s="43"/>
      <c r="B33" s="43"/>
      <c r="C33" s="43"/>
      <c r="D33" s="43"/>
      <c r="E33" s="43"/>
      <c r="F33" s="43"/>
      <c r="G33" s="43"/>
      <c r="H33" s="43"/>
      <c r="I33" s="44"/>
      <c r="J33" s="44"/>
    </row>
    <row r="34" spans="1:10" s="45" customFormat="1" ht="7.5" customHeight="1" hidden="1">
      <c r="A34" s="43"/>
      <c r="B34" s="43"/>
      <c r="C34" s="43"/>
      <c r="D34" s="43"/>
      <c r="E34" s="43"/>
      <c r="F34" s="43"/>
      <c r="G34" s="43"/>
      <c r="H34" s="43"/>
      <c r="I34" s="44"/>
      <c r="J34" s="44"/>
    </row>
    <row r="35" spans="1:10" s="45" customFormat="1" ht="7.5" customHeight="1" hidden="1">
      <c r="A35" s="43"/>
      <c r="B35" s="43"/>
      <c r="C35" s="43"/>
      <c r="D35" s="43"/>
      <c r="E35" s="43"/>
      <c r="F35" s="43"/>
      <c r="G35" s="43"/>
      <c r="H35" s="43"/>
      <c r="I35" s="44"/>
      <c r="J35" s="44"/>
    </row>
    <row r="36" spans="1:10" s="45" customFormat="1" ht="7.5" customHeight="1">
      <c r="A36" s="82"/>
      <c r="B36" s="82"/>
      <c r="C36" s="82"/>
      <c r="D36" s="82"/>
      <c r="E36" s="82"/>
      <c r="F36" s="82"/>
      <c r="G36" s="82"/>
      <c r="H36" s="82"/>
      <c r="I36" s="83"/>
      <c r="J36" s="83"/>
    </row>
    <row r="37" spans="1:12" s="29" customFormat="1" ht="7.5" customHeight="1">
      <c r="A37" s="84"/>
      <c r="B37" s="13"/>
      <c r="C37" s="13"/>
      <c r="D37" s="13"/>
      <c r="E37" s="13"/>
      <c r="F37" s="13"/>
      <c r="G37" s="13"/>
      <c r="H37" s="13"/>
      <c r="I37" s="85"/>
      <c r="J37" s="86"/>
      <c r="K37" s="45"/>
      <c r="L37" s="45"/>
    </row>
    <row r="38" spans="1:10" ht="16.5">
      <c r="A38" s="87"/>
      <c r="B38" s="2"/>
      <c r="C38" s="2"/>
      <c r="D38" s="2"/>
      <c r="E38" s="2"/>
      <c r="F38" s="158" t="s">
        <v>82</v>
      </c>
      <c r="G38" s="159"/>
      <c r="H38" s="159"/>
      <c r="I38" s="160"/>
      <c r="J38" s="91"/>
    </row>
    <row r="39" spans="1:10" ht="16.5">
      <c r="A39" s="87"/>
      <c r="B39" s="93" t="s">
        <v>88</v>
      </c>
      <c r="C39" s="94">
        <v>1500000</v>
      </c>
      <c r="D39" s="2"/>
      <c r="E39" s="2"/>
      <c r="F39" s="2"/>
      <c r="G39" s="2"/>
      <c r="H39" s="2"/>
      <c r="I39" s="42"/>
      <c r="J39" s="86"/>
    </row>
    <row r="40" spans="1:10" ht="21" customHeight="1" hidden="1">
      <c r="A40" s="87"/>
      <c r="B40" s="2"/>
      <c r="C40" s="2"/>
      <c r="D40" s="2"/>
      <c r="E40" s="2"/>
      <c r="F40" s="2"/>
      <c r="G40" s="2"/>
      <c r="H40" s="2"/>
      <c r="I40" s="42"/>
      <c r="J40" s="86"/>
    </row>
    <row r="41" spans="1:10" ht="16.5" hidden="1">
      <c r="A41" s="87"/>
      <c r="B41" s="2"/>
      <c r="C41" s="2"/>
      <c r="D41" s="2"/>
      <c r="E41" s="2"/>
      <c r="F41" s="2"/>
      <c r="G41" s="2"/>
      <c r="H41" s="2"/>
      <c r="I41" s="42"/>
      <c r="J41" s="86"/>
    </row>
    <row r="42" spans="1:10" ht="16.5" hidden="1">
      <c r="A42" s="60"/>
      <c r="B42" s="13"/>
      <c r="C42" s="13"/>
      <c r="D42" s="13"/>
      <c r="E42" s="13"/>
      <c r="F42" s="13"/>
      <c r="G42" s="13"/>
      <c r="H42" s="13"/>
      <c r="I42" s="42"/>
      <c r="J42" s="86"/>
    </row>
    <row r="43" spans="1:10" ht="42.75">
      <c r="A43" s="6"/>
      <c r="B43" s="95" t="s">
        <v>85</v>
      </c>
      <c r="C43" s="95" t="s">
        <v>80</v>
      </c>
      <c r="D43" s="95" t="s">
        <v>81</v>
      </c>
      <c r="E43" s="95" t="s">
        <v>83</v>
      </c>
      <c r="F43" s="95" t="s">
        <v>84</v>
      </c>
      <c r="G43" s="95" t="s">
        <v>94</v>
      </c>
      <c r="H43" s="95" t="s">
        <v>87</v>
      </c>
      <c r="I43" s="42"/>
      <c r="J43" s="86"/>
    </row>
    <row r="44" spans="1:10" ht="16.5">
      <c r="A44" s="6"/>
      <c r="B44" s="96"/>
      <c r="C44" s="96"/>
      <c r="D44" s="96"/>
      <c r="E44" s="96"/>
      <c r="F44" s="96"/>
      <c r="G44" s="96"/>
      <c r="H44" s="96"/>
      <c r="I44" s="42"/>
      <c r="J44" s="86"/>
    </row>
    <row r="45" spans="1:10" ht="15.75">
      <c r="A45" s="97"/>
      <c r="B45" s="98">
        <v>0.2</v>
      </c>
      <c r="C45" s="99">
        <f>'Sheet 1'!F68-('Sheet 1'!F68*B45)</f>
        <v>4</v>
      </c>
      <c r="D45" s="94">
        <f>H15-(H15*B45)</f>
        <v>7826320</v>
      </c>
      <c r="E45" s="100">
        <f>H15-D45</f>
        <v>1956580</v>
      </c>
      <c r="F45" s="101">
        <f>E45/C39</f>
        <v>1.3043866666666666</v>
      </c>
      <c r="G45" s="102">
        <f>(C39/E45)*12</f>
        <v>9.199726052601989</v>
      </c>
      <c r="H45" s="100">
        <f>(E45*5)-C39</f>
        <v>8282900</v>
      </c>
      <c r="I45" s="103"/>
      <c r="J45" s="92"/>
    </row>
    <row r="46" spans="1:10" ht="15.75">
      <c r="A46" s="97"/>
      <c r="B46" s="98">
        <v>0.4</v>
      </c>
      <c r="C46" s="99">
        <f>'Sheet 1'!F68-('Sheet 1'!F68*B46)</f>
        <v>3</v>
      </c>
      <c r="D46" s="94">
        <f>H15-(H15*B46)</f>
        <v>5869740</v>
      </c>
      <c r="E46" s="100">
        <f>H15-D46</f>
        <v>3913160</v>
      </c>
      <c r="F46" s="101">
        <f>E46/C39</f>
        <v>2.608773333333333</v>
      </c>
      <c r="G46" s="102">
        <f>(C39/E46)*12</f>
        <v>4.599863026300994</v>
      </c>
      <c r="H46" s="100">
        <f>(E46*5)-C39</f>
        <v>18065800</v>
      </c>
      <c r="I46" s="103"/>
      <c r="J46" s="92"/>
    </row>
    <row r="47" spans="1:10" ht="15.75">
      <c r="A47" s="97"/>
      <c r="B47" s="98">
        <v>0.6</v>
      </c>
      <c r="C47" s="99">
        <f>'Sheet 1'!F68-('Sheet 1'!F68*B47)</f>
        <v>2</v>
      </c>
      <c r="D47" s="94">
        <f>H15-(H15*B47)</f>
        <v>3913160</v>
      </c>
      <c r="E47" s="100">
        <f>H15-D47</f>
        <v>5869740</v>
      </c>
      <c r="F47" s="101">
        <f>E47/C39</f>
        <v>3.91316</v>
      </c>
      <c r="G47" s="102">
        <f>(C39/E47)*12</f>
        <v>3.0665753508673297</v>
      </c>
      <c r="H47" s="100">
        <f>(E47*5)-C39</f>
        <v>27848700</v>
      </c>
      <c r="I47" s="103"/>
      <c r="J47" s="92"/>
    </row>
    <row r="48" spans="1:10" ht="15.75">
      <c r="A48" s="97"/>
      <c r="B48" s="98">
        <v>0.8</v>
      </c>
      <c r="C48" s="99">
        <f>'Sheet 1'!F68-('Sheet 1'!F68*B48)</f>
        <v>1</v>
      </c>
      <c r="D48" s="94">
        <f>H15-(H15*B48)</f>
        <v>1956580</v>
      </c>
      <c r="E48" s="100">
        <f>H15-D48</f>
        <v>7826320</v>
      </c>
      <c r="F48" s="101">
        <f>E48/C39</f>
        <v>5.217546666666666</v>
      </c>
      <c r="G48" s="102">
        <f>(C39/E48)*12</f>
        <v>2.299931513150497</v>
      </c>
      <c r="H48" s="100">
        <f>(E48*5)-C39</f>
        <v>37631600</v>
      </c>
      <c r="I48" s="103"/>
      <c r="J48" s="92"/>
    </row>
    <row r="49" spans="1:10" ht="15.75">
      <c r="A49" s="97"/>
      <c r="B49" s="98">
        <v>1</v>
      </c>
      <c r="C49" s="99">
        <f>'Sheet 1'!F68-('Sheet 1'!F68*B49)</f>
        <v>0</v>
      </c>
      <c r="D49" s="94">
        <f>H15-(H15*B49)</f>
        <v>0</v>
      </c>
      <c r="E49" s="100">
        <f>H15-D49</f>
        <v>9782900</v>
      </c>
      <c r="F49" s="101">
        <f>E49/C39</f>
        <v>6.521933333333333</v>
      </c>
      <c r="G49" s="102">
        <f>(C39/E49)*12</f>
        <v>1.839945210520398</v>
      </c>
      <c r="H49" s="100">
        <f>(E49*5)-C39</f>
        <v>47414500</v>
      </c>
      <c r="I49" s="103"/>
      <c r="J49" s="92"/>
    </row>
    <row r="50" spans="1:10" ht="15.75" hidden="1">
      <c r="A50" s="97"/>
      <c r="B50" s="98"/>
      <c r="C50" s="99">
        <f>'Sheet 1'!F68-('Sheet 1'!F68*B50)</f>
        <v>5</v>
      </c>
      <c r="D50" s="94">
        <f>H15-(H15*B50)</f>
        <v>9782900</v>
      </c>
      <c r="E50" s="100">
        <f>H15-D50</f>
        <v>0</v>
      </c>
      <c r="F50" s="101">
        <f>E50/C39</f>
        <v>0</v>
      </c>
      <c r="G50" s="102" t="e">
        <f>(C39/E50)*12</f>
        <v>#DIV/0!</v>
      </c>
      <c r="H50" s="100">
        <f>(E50*5)-C39</f>
        <v>-1500000</v>
      </c>
      <c r="I50" s="103"/>
      <c r="J50" s="92"/>
    </row>
    <row r="51" spans="1:10" ht="15.75" hidden="1">
      <c r="A51" s="97"/>
      <c r="B51" s="98"/>
      <c r="C51" s="99">
        <f>'Sheet 1'!F68-('Sheet 1'!F68*B51)</f>
        <v>5</v>
      </c>
      <c r="D51" s="94">
        <f>H15-(H15*B51)</f>
        <v>9782900</v>
      </c>
      <c r="E51" s="100">
        <f>H15-D51</f>
        <v>0</v>
      </c>
      <c r="F51" s="101">
        <f>E51/C39</f>
        <v>0</v>
      </c>
      <c r="G51" s="102" t="e">
        <f>(C39/E51)*12</f>
        <v>#DIV/0!</v>
      </c>
      <c r="H51" s="100">
        <f>(E51*5)-C39</f>
        <v>-1500000</v>
      </c>
      <c r="I51" s="103"/>
      <c r="J51" s="92"/>
    </row>
    <row r="52" spans="1:10" ht="15.75" hidden="1">
      <c r="A52" s="97"/>
      <c r="B52" s="98"/>
      <c r="C52" s="99">
        <f>'Sheet 1'!F68-('Sheet 1'!F68*B52)</f>
        <v>5</v>
      </c>
      <c r="D52" s="94">
        <f>H15-(H15*B52)</f>
        <v>9782900</v>
      </c>
      <c r="E52" s="100">
        <f>H15-D52</f>
        <v>0</v>
      </c>
      <c r="F52" s="101">
        <f>E52/C39</f>
        <v>0</v>
      </c>
      <c r="G52" s="102" t="e">
        <f>(C39/E52)*12</f>
        <v>#DIV/0!</v>
      </c>
      <c r="H52" s="100">
        <f>(E52*5)-C39</f>
        <v>-1500000</v>
      </c>
      <c r="I52" s="103"/>
      <c r="J52" s="92"/>
    </row>
    <row r="53" spans="1:10" ht="15.75" hidden="1">
      <c r="A53" s="97"/>
      <c r="B53" s="98"/>
      <c r="C53" s="99">
        <f>'Sheet 1'!F68-('Sheet 1'!F68*B53)</f>
        <v>5</v>
      </c>
      <c r="D53" s="94">
        <f>H15-(H15*B53)</f>
        <v>9782900</v>
      </c>
      <c r="E53" s="100">
        <f>H15-D53</f>
        <v>0</v>
      </c>
      <c r="F53" s="101">
        <f>E53/C39</f>
        <v>0</v>
      </c>
      <c r="G53" s="102" t="e">
        <f>(C39/E53)*12</f>
        <v>#DIV/0!</v>
      </c>
      <c r="H53" s="100">
        <f>(E53*5)-C39</f>
        <v>-1500000</v>
      </c>
      <c r="I53" s="103"/>
      <c r="J53" s="92"/>
    </row>
    <row r="54" spans="1:10" ht="15.75" hidden="1">
      <c r="A54" s="97"/>
      <c r="B54" s="98"/>
      <c r="C54" s="99">
        <f>'Sheet 1'!F68-('Sheet 1'!F68*B54)</f>
        <v>5</v>
      </c>
      <c r="D54" s="94">
        <f>H15-(H15*B54)</f>
        <v>9782900</v>
      </c>
      <c r="E54" s="100">
        <f>H15-D54</f>
        <v>0</v>
      </c>
      <c r="F54" s="101">
        <f>E54/C39</f>
        <v>0</v>
      </c>
      <c r="G54" s="102" t="e">
        <f>(C39/E54)*12</f>
        <v>#DIV/0!</v>
      </c>
      <c r="H54" s="100">
        <f>(E54*5)-C39</f>
        <v>-1500000</v>
      </c>
      <c r="I54" s="103"/>
      <c r="J54" s="92"/>
    </row>
    <row r="55" spans="1:10" ht="16.5">
      <c r="A55" s="154"/>
      <c r="B55" s="155"/>
      <c r="C55" s="155"/>
      <c r="D55" s="155"/>
      <c r="E55" s="155"/>
      <c r="F55" s="155"/>
      <c r="G55" s="155"/>
      <c r="H55" s="155"/>
      <c r="I55" s="80"/>
      <c r="J55" s="104"/>
    </row>
    <row r="58" spans="2:10" ht="14.25">
      <c r="B58" s="105"/>
      <c r="C58" s="105"/>
      <c r="D58" s="105"/>
      <c r="E58" s="105"/>
      <c r="F58" s="105"/>
      <c r="G58" s="105"/>
      <c r="H58" s="105"/>
      <c r="I58" s="105"/>
      <c r="J58" s="105"/>
    </row>
    <row r="59" spans="1:12" s="29" customFormat="1" ht="7.5" customHeight="1">
      <c r="A59" s="84"/>
      <c r="B59" s="13"/>
      <c r="C59" s="13"/>
      <c r="D59" s="13"/>
      <c r="E59" s="13"/>
      <c r="F59" s="13"/>
      <c r="G59" s="13"/>
      <c r="H59" s="13"/>
      <c r="I59" s="42"/>
      <c r="J59" s="106"/>
      <c r="K59" s="56"/>
      <c r="L59" s="56"/>
    </row>
    <row r="60" spans="1:10" ht="16.5">
      <c r="A60" s="87"/>
      <c r="B60" s="2"/>
      <c r="C60" s="2"/>
      <c r="D60" s="2"/>
      <c r="E60" s="2"/>
      <c r="F60" s="158" t="s">
        <v>92</v>
      </c>
      <c r="G60" s="159"/>
      <c r="H60" s="159"/>
      <c r="I60" s="160"/>
      <c r="J60" s="91"/>
    </row>
    <row r="61" spans="1:10" ht="16.5">
      <c r="A61" s="87"/>
      <c r="B61" s="93" t="s">
        <v>89</v>
      </c>
      <c r="C61" s="94">
        <v>1500000</v>
      </c>
      <c r="D61" s="2"/>
      <c r="E61" s="2"/>
      <c r="F61" s="2"/>
      <c r="G61" s="2"/>
      <c r="H61" s="2"/>
      <c r="I61" s="2"/>
      <c r="J61" s="86"/>
    </row>
    <row r="62" spans="1:10" ht="16.5" hidden="1">
      <c r="A62" s="87"/>
      <c r="B62" s="2"/>
      <c r="C62" s="2"/>
      <c r="D62" s="2"/>
      <c r="E62" s="2"/>
      <c r="F62" s="2"/>
      <c r="G62" s="2"/>
      <c r="H62" s="2"/>
      <c r="I62" s="2"/>
      <c r="J62" s="86"/>
    </row>
    <row r="63" spans="1:10" ht="16.5" hidden="1">
      <c r="A63" s="87"/>
      <c r="B63" s="2"/>
      <c r="C63" s="2"/>
      <c r="D63" s="2"/>
      <c r="E63" s="2"/>
      <c r="F63" s="2"/>
      <c r="G63" s="2"/>
      <c r="H63" s="2"/>
      <c r="I63" s="2"/>
      <c r="J63" s="86"/>
    </row>
    <row r="64" spans="1:10" ht="16.5">
      <c r="A64" s="60"/>
      <c r="B64" s="13"/>
      <c r="C64" s="13"/>
      <c r="D64" s="13"/>
      <c r="E64" s="13"/>
      <c r="F64" s="13"/>
      <c r="G64" s="13"/>
      <c r="H64" s="13"/>
      <c r="I64" s="42"/>
      <c r="J64" s="86"/>
    </row>
    <row r="65" spans="1:10" ht="42.75">
      <c r="A65" s="6"/>
      <c r="B65" s="95" t="s">
        <v>90</v>
      </c>
      <c r="C65" s="95" t="s">
        <v>91</v>
      </c>
      <c r="D65" s="95" t="s">
        <v>93</v>
      </c>
      <c r="E65" s="95" t="s">
        <v>83</v>
      </c>
      <c r="F65" s="95" t="s">
        <v>84</v>
      </c>
      <c r="G65" s="95" t="s">
        <v>94</v>
      </c>
      <c r="H65" s="95" t="s">
        <v>87</v>
      </c>
      <c r="I65" s="2"/>
      <c r="J65" s="86"/>
    </row>
    <row r="66" spans="1:10" ht="16.5">
      <c r="A66" s="6"/>
      <c r="B66" s="96"/>
      <c r="C66" s="96"/>
      <c r="D66" s="96"/>
      <c r="E66" s="96"/>
      <c r="F66" s="96"/>
      <c r="G66" s="96"/>
      <c r="H66" s="96"/>
      <c r="I66" s="2"/>
      <c r="J66" s="86"/>
    </row>
    <row r="67" spans="1:10" ht="15.75">
      <c r="A67" s="97"/>
      <c r="B67" s="107">
        <v>1</v>
      </c>
      <c r="C67" s="108">
        <f>('Sheet 1'!F68-'Sheet 2'!B67)/'Sheet 1'!C6</f>
        <v>0.13333333333333333</v>
      </c>
      <c r="D67" s="109">
        <f>H15-(H17*B67)</f>
        <v>7826320</v>
      </c>
      <c r="E67" s="110">
        <f>H15-D67</f>
        <v>1956580</v>
      </c>
      <c r="F67" s="108">
        <f>E67/C39</f>
        <v>1.3043866666666666</v>
      </c>
      <c r="G67" s="111">
        <f>(C39/E67)*12</f>
        <v>9.199726052601989</v>
      </c>
      <c r="H67" s="110">
        <f>(E67*5)-C61</f>
        <v>8282900</v>
      </c>
      <c r="I67" s="103"/>
      <c r="J67" s="92"/>
    </row>
    <row r="68" spans="1:10" ht="15.75">
      <c r="A68" s="97"/>
      <c r="B68" s="107">
        <v>2</v>
      </c>
      <c r="C68" s="108">
        <f>('Sheet 1'!F68-'Sheet 2'!B68)/'Sheet 1'!C6</f>
        <v>0.1</v>
      </c>
      <c r="D68" s="109">
        <f>H15-(H17*B68)</f>
        <v>5869740</v>
      </c>
      <c r="E68" s="110">
        <f>H15-D68</f>
        <v>3913160</v>
      </c>
      <c r="F68" s="108">
        <f>E68/C61</f>
        <v>2.608773333333333</v>
      </c>
      <c r="G68" s="111">
        <f>(C61/E68)*12</f>
        <v>4.599863026300994</v>
      </c>
      <c r="H68" s="110">
        <f>(E68*5)-C61</f>
        <v>18065800</v>
      </c>
      <c r="I68" s="103"/>
      <c r="J68" s="92"/>
    </row>
    <row r="69" spans="1:10" ht="15.75">
      <c r="A69" s="97"/>
      <c r="B69" s="107">
        <v>3</v>
      </c>
      <c r="C69" s="108">
        <f>('Sheet 1'!F68-'Sheet 2'!B69)/'Sheet 1'!C6</f>
        <v>0.06666666666666667</v>
      </c>
      <c r="D69" s="109">
        <f>H15-(H17*B69)</f>
        <v>3913160</v>
      </c>
      <c r="E69" s="110">
        <f>H15-D69</f>
        <v>5869740</v>
      </c>
      <c r="F69" s="108">
        <f>E69/C61</f>
        <v>3.91316</v>
      </c>
      <c r="G69" s="111">
        <f>(C61/E69)*12</f>
        <v>3.0665753508673297</v>
      </c>
      <c r="H69" s="110">
        <f>(E69*5)-C61</f>
        <v>27848700</v>
      </c>
      <c r="I69" s="103"/>
      <c r="J69" s="92"/>
    </row>
    <row r="70" spans="1:10" ht="15.75">
      <c r="A70" s="97"/>
      <c r="B70" s="107">
        <v>4</v>
      </c>
      <c r="C70" s="108">
        <f>('Sheet 1'!F68-'Sheet 2'!B70)/'Sheet 1'!C6</f>
        <v>0.03333333333333333</v>
      </c>
      <c r="D70" s="109">
        <f>H15-(H17*B70)</f>
        <v>1956580</v>
      </c>
      <c r="E70" s="110">
        <f>H15-D70</f>
        <v>7826320</v>
      </c>
      <c r="F70" s="108">
        <f>E70/C61</f>
        <v>5.217546666666666</v>
      </c>
      <c r="G70" s="111">
        <f>(C61/E70)*12</f>
        <v>2.299931513150497</v>
      </c>
      <c r="H70" s="110">
        <f>(E70*5)-C61</f>
        <v>37631600</v>
      </c>
      <c r="I70" s="103"/>
      <c r="J70" s="92"/>
    </row>
    <row r="71" spans="1:10" ht="15.75">
      <c r="A71" s="97"/>
      <c r="B71" s="107">
        <v>5</v>
      </c>
      <c r="C71" s="108">
        <f>('Sheet 1'!F68-'Sheet 2'!B71)/'Sheet 1'!C6</f>
        <v>0</v>
      </c>
      <c r="D71" s="109">
        <f>H15-(H17*B71)</f>
        <v>0</v>
      </c>
      <c r="E71" s="110">
        <f>H15-D71</f>
        <v>9782900</v>
      </c>
      <c r="F71" s="108">
        <f>E71/C61</f>
        <v>6.521933333333333</v>
      </c>
      <c r="G71" s="111">
        <f>(C61/E71)*12</f>
        <v>1.839945210520398</v>
      </c>
      <c r="H71" s="110">
        <f>(E71*5)-C61</f>
        <v>47414500</v>
      </c>
      <c r="I71" s="103"/>
      <c r="J71" s="92"/>
    </row>
    <row r="72" spans="1:10" ht="15.75" hidden="1">
      <c r="A72" s="97"/>
      <c r="B72" s="107">
        <v>6</v>
      </c>
      <c r="C72" s="108">
        <f>('Sheet 1'!F68-'Sheet 2'!B72)/'Sheet 1'!C6</f>
        <v>-0.03333333333333333</v>
      </c>
      <c r="D72" s="109">
        <f>H15-(H17*B72)</f>
        <v>-1956580</v>
      </c>
      <c r="E72" s="110">
        <f>H15-D72</f>
        <v>11739480</v>
      </c>
      <c r="F72" s="108">
        <f>E72/C61</f>
        <v>7.82632</v>
      </c>
      <c r="G72" s="111">
        <f>(C61/E72)*12</f>
        <v>1.5332876754336648</v>
      </c>
      <c r="H72" s="110">
        <f>(E72*5)-C61</f>
        <v>57197400</v>
      </c>
      <c r="I72" s="103"/>
      <c r="J72" s="92"/>
    </row>
    <row r="73" spans="1:10" ht="15.75" hidden="1">
      <c r="A73" s="97"/>
      <c r="B73" s="107">
        <v>7</v>
      </c>
      <c r="C73" s="108">
        <f>('Sheet 1'!F68-'Sheet 2'!B73)/'Sheet 1'!C6</f>
        <v>-0.06666666666666667</v>
      </c>
      <c r="D73" s="109">
        <f>H15-(H17*B73)</f>
        <v>-3913160</v>
      </c>
      <c r="E73" s="110">
        <f>H15-D73</f>
        <v>13696060</v>
      </c>
      <c r="F73" s="108">
        <f>E73/C61</f>
        <v>9.130706666666667</v>
      </c>
      <c r="G73" s="111">
        <f>(C61/E73)*12</f>
        <v>1.3142465789431412</v>
      </c>
      <c r="H73" s="110">
        <f>(E73*5)-C61</f>
        <v>66980300</v>
      </c>
      <c r="I73" s="103"/>
      <c r="J73" s="92"/>
    </row>
    <row r="74" spans="1:10" ht="15.75" hidden="1">
      <c r="A74" s="97"/>
      <c r="B74" s="107">
        <v>8</v>
      </c>
      <c r="C74" s="108">
        <f>('Sheet 1'!F68-'Sheet 2'!B74)/'Sheet 1'!C6</f>
        <v>-0.1</v>
      </c>
      <c r="D74" s="109">
        <f>H15-(H17*B74)</f>
        <v>-5869740</v>
      </c>
      <c r="E74" s="110">
        <f>H15-D74</f>
        <v>15652640</v>
      </c>
      <c r="F74" s="108">
        <f>E74/C61</f>
        <v>10.435093333333333</v>
      </c>
      <c r="G74" s="111">
        <f>(C61/E74)*12</f>
        <v>1.1499657565752486</v>
      </c>
      <c r="H74" s="110">
        <f>(E74*5)-C61</f>
        <v>76763200</v>
      </c>
      <c r="I74" s="103"/>
      <c r="J74" s="92"/>
    </row>
    <row r="75" spans="1:10" ht="15.75" hidden="1">
      <c r="A75" s="97"/>
      <c r="B75" s="107">
        <v>9</v>
      </c>
      <c r="C75" s="108">
        <f>('Sheet 1'!F68-'Sheet 2'!B75)/'Sheet 1'!C6</f>
        <v>-0.13333333333333333</v>
      </c>
      <c r="D75" s="109">
        <f>H15-(H17*B75)</f>
        <v>-7826320</v>
      </c>
      <c r="E75" s="110">
        <f>H15-D75</f>
        <v>17609220</v>
      </c>
      <c r="F75" s="108">
        <f>E75/C61</f>
        <v>11.73948</v>
      </c>
      <c r="G75" s="111">
        <f>(C61/E75)*12</f>
        <v>1.0221917836224432</v>
      </c>
      <c r="H75" s="110">
        <f>(E75*5)-C61</f>
        <v>86546100</v>
      </c>
      <c r="I75" s="103"/>
      <c r="J75" s="92"/>
    </row>
    <row r="76" spans="1:10" ht="15.75" hidden="1">
      <c r="A76" s="97"/>
      <c r="B76" s="107">
        <v>10</v>
      </c>
      <c r="C76" s="108">
        <f>('Sheet 1'!F68-'Sheet 2'!B76)/'Sheet 1'!C6</f>
        <v>-0.16666666666666666</v>
      </c>
      <c r="D76" s="109">
        <f>H15-(H17*B76)</f>
        <v>-9782900</v>
      </c>
      <c r="E76" s="110">
        <f>H15-D76</f>
        <v>19565800</v>
      </c>
      <c r="F76" s="108">
        <f>E76/C61</f>
        <v>13.043866666666666</v>
      </c>
      <c r="G76" s="111">
        <f>(C61/E76)*12</f>
        <v>0.919972605260199</v>
      </c>
      <c r="H76" s="110">
        <f>(E76*5)-C61</f>
        <v>96329000</v>
      </c>
      <c r="I76" s="103"/>
      <c r="J76" s="92"/>
    </row>
    <row r="77" spans="1:10" ht="16.5">
      <c r="A77" s="154"/>
      <c r="B77" s="155"/>
      <c r="C77" s="155"/>
      <c r="D77" s="155"/>
      <c r="E77" s="155"/>
      <c r="F77" s="155"/>
      <c r="G77" s="155"/>
      <c r="H77" s="155"/>
      <c r="I77" s="80"/>
      <c r="J77" s="104"/>
    </row>
    <row r="79" ht="14.25" hidden="1"/>
    <row r="80" spans="2:10" ht="14.25" hidden="1">
      <c r="B80" s="105"/>
      <c r="C80" s="105"/>
      <c r="D80" s="105"/>
      <c r="E80" s="105"/>
      <c r="F80" s="105"/>
      <c r="G80" s="105"/>
      <c r="H80" s="105"/>
      <c r="I80" s="105"/>
      <c r="J80" s="105"/>
    </row>
    <row r="81" spans="1:12" s="29" customFormat="1" ht="7.5" customHeight="1" hidden="1">
      <c r="A81" s="84"/>
      <c r="B81" s="13"/>
      <c r="C81" s="13"/>
      <c r="D81" s="13"/>
      <c r="E81" s="13"/>
      <c r="F81" s="13"/>
      <c r="G81" s="13"/>
      <c r="H81" s="13"/>
      <c r="I81" s="42"/>
      <c r="J81" s="86"/>
      <c r="K81" s="56"/>
      <c r="L81" s="56"/>
    </row>
    <row r="82" spans="1:10" ht="16.5" hidden="1">
      <c r="A82" s="87"/>
      <c r="B82" s="2"/>
      <c r="C82" s="2"/>
      <c r="D82" s="2"/>
      <c r="E82" s="2"/>
      <c r="F82" s="88" t="s">
        <v>21</v>
      </c>
      <c r="G82" s="89"/>
      <c r="H82" s="89"/>
      <c r="I82" s="90"/>
      <c r="J82" s="86"/>
    </row>
    <row r="83" spans="1:10" ht="16.5" hidden="1">
      <c r="A83" s="87"/>
      <c r="B83" s="93" t="s">
        <v>4</v>
      </c>
      <c r="C83" s="94">
        <v>10000</v>
      </c>
      <c r="D83" s="2"/>
      <c r="E83" s="2"/>
      <c r="F83" s="2"/>
      <c r="G83" s="2"/>
      <c r="H83" s="2"/>
      <c r="I83" s="2"/>
      <c r="J83" s="86"/>
    </row>
    <row r="84" spans="1:10" ht="16.5" hidden="1">
      <c r="A84" s="87"/>
      <c r="B84" s="2"/>
      <c r="C84" s="2"/>
      <c r="D84" s="2"/>
      <c r="E84" s="2"/>
      <c r="F84" s="2"/>
      <c r="G84" s="2"/>
      <c r="H84" s="2"/>
      <c r="I84" s="2"/>
      <c r="J84" s="86"/>
    </row>
    <row r="85" spans="1:10" ht="16.5" hidden="1">
      <c r="A85" s="87"/>
      <c r="B85" s="2"/>
      <c r="C85" s="2"/>
      <c r="D85" s="2"/>
      <c r="E85" s="2"/>
      <c r="F85" s="2"/>
      <c r="G85" s="2"/>
      <c r="H85" s="2"/>
      <c r="I85" s="2"/>
      <c r="J85" s="86"/>
    </row>
    <row r="86" spans="1:10" ht="16.5" hidden="1">
      <c r="A86" s="60"/>
      <c r="B86" s="13"/>
      <c r="C86" s="13"/>
      <c r="D86" s="13"/>
      <c r="E86" s="13"/>
      <c r="F86" s="13"/>
      <c r="G86" s="13"/>
      <c r="H86" s="13"/>
      <c r="I86" s="42"/>
      <c r="J86" s="86"/>
    </row>
    <row r="87" spans="1:10" ht="57" hidden="1">
      <c r="A87" s="6"/>
      <c r="B87" s="95" t="s">
        <v>15</v>
      </c>
      <c r="C87" s="95" t="s">
        <v>16</v>
      </c>
      <c r="D87" s="95" t="s">
        <v>17</v>
      </c>
      <c r="E87" s="95" t="s">
        <v>18</v>
      </c>
      <c r="F87" s="95" t="s">
        <v>19</v>
      </c>
      <c r="G87" s="95" t="s">
        <v>3</v>
      </c>
      <c r="H87" s="95" t="s">
        <v>20</v>
      </c>
      <c r="I87" s="95" t="s">
        <v>9</v>
      </c>
      <c r="J87" s="86"/>
    </row>
    <row r="88" spans="1:10" ht="16.5" hidden="1">
      <c r="A88" s="6"/>
      <c r="B88" s="96"/>
      <c r="C88" s="96"/>
      <c r="D88" s="96"/>
      <c r="E88" s="96"/>
      <c r="F88" s="96"/>
      <c r="G88" s="96"/>
      <c r="H88" s="96"/>
      <c r="I88" s="2"/>
      <c r="J88" s="86"/>
    </row>
    <row r="89" spans="1:10" ht="15.75" hidden="1">
      <c r="A89" s="97"/>
      <c r="B89" s="107">
        <v>0.5</v>
      </c>
      <c r="C89" s="112">
        <f>12/('Sheet 2'!B89+'Sheet 1'!G72)</f>
        <v>24</v>
      </c>
      <c r="D89" s="113">
        <f>'Sheet 2'!C89/'Sheet 1'!C6</f>
        <v>0.8</v>
      </c>
      <c r="E89" s="110">
        <f>C89*H17</f>
        <v>46957920</v>
      </c>
      <c r="F89" s="109">
        <f>H15-E89</f>
        <v>-37175020</v>
      </c>
      <c r="G89" s="113">
        <f>F89/C83</f>
        <v>-3717.502</v>
      </c>
      <c r="H89" s="114">
        <f>(C83/F89)*12</f>
        <v>-0.003227974053544558</v>
      </c>
      <c r="I89" s="115">
        <f>(F89*5)-C83</f>
        <v>-185885100</v>
      </c>
      <c r="J89" s="92"/>
    </row>
    <row r="90" spans="1:10" ht="15.75" hidden="1">
      <c r="A90" s="97"/>
      <c r="B90" s="107">
        <v>2</v>
      </c>
      <c r="C90" s="112">
        <f>12/('Sheet 2'!B90+'Sheet 1'!G72)</f>
        <v>6</v>
      </c>
      <c r="D90" s="113">
        <f>'Sheet 2'!C90/'Sheet 1'!C6</f>
        <v>0.2</v>
      </c>
      <c r="E90" s="110">
        <f>C90*H17</f>
        <v>11739480</v>
      </c>
      <c r="F90" s="109">
        <f>H15-E90</f>
        <v>-1956580</v>
      </c>
      <c r="G90" s="113">
        <f>F90/C83</f>
        <v>-195.658</v>
      </c>
      <c r="H90" s="114">
        <f>(C83/F90)*12</f>
        <v>-0.06133150701734659</v>
      </c>
      <c r="I90" s="115">
        <f>(F90*5)-C83</f>
        <v>-9792900</v>
      </c>
      <c r="J90" s="92"/>
    </row>
    <row r="91" spans="1:10" ht="15.75" hidden="1">
      <c r="A91" s="97"/>
      <c r="B91" s="107">
        <v>3</v>
      </c>
      <c r="C91" s="112">
        <f>12/('Sheet 2'!B91+'Sheet 1'!G72)</f>
        <v>4</v>
      </c>
      <c r="D91" s="113">
        <f>'Sheet 2'!C91/'Sheet 1'!C6</f>
        <v>0.13333333333333333</v>
      </c>
      <c r="E91" s="110">
        <f>C91*H17</f>
        <v>7826320</v>
      </c>
      <c r="F91" s="109">
        <f>H15-E91</f>
        <v>1956580</v>
      </c>
      <c r="G91" s="113">
        <f>F91/C83</f>
        <v>195.658</v>
      </c>
      <c r="H91" s="114">
        <f>(C83/F91)*12</f>
        <v>0.06133150701734659</v>
      </c>
      <c r="I91" s="115">
        <f>(F91*5)-C83</f>
        <v>9772900</v>
      </c>
      <c r="J91" s="92"/>
    </row>
    <row r="92" spans="1:10" ht="15.75" hidden="1">
      <c r="A92" s="97"/>
      <c r="B92" s="107">
        <v>4</v>
      </c>
      <c r="C92" s="112">
        <f>12/('Sheet 2'!B92+'Sheet 1'!G72)</f>
        <v>3</v>
      </c>
      <c r="D92" s="113">
        <f>'Sheet 2'!C92/'Sheet 1'!C6</f>
        <v>0.1</v>
      </c>
      <c r="E92" s="110">
        <f>C92*H17</f>
        <v>5869740</v>
      </c>
      <c r="F92" s="109">
        <f>H15-E92</f>
        <v>3913160</v>
      </c>
      <c r="G92" s="113">
        <f>F92/C83</f>
        <v>391.316</v>
      </c>
      <c r="H92" s="114">
        <f>(C83/F92)*12</f>
        <v>0.030665753508673295</v>
      </c>
      <c r="I92" s="115">
        <f>(F92*5)-C83</f>
        <v>19555800</v>
      </c>
      <c r="J92" s="92"/>
    </row>
    <row r="93" spans="1:10" ht="15.75" hidden="1">
      <c r="A93" s="97"/>
      <c r="B93" s="107">
        <v>5</v>
      </c>
      <c r="C93" s="112">
        <f>12/('Sheet 2'!B93+'Sheet 1'!G72)</f>
        <v>2.4</v>
      </c>
      <c r="D93" s="113">
        <f>'Sheet 2'!C93/'Sheet 1'!C6</f>
        <v>0.08</v>
      </c>
      <c r="E93" s="110">
        <f>C93*H17</f>
        <v>4695792</v>
      </c>
      <c r="F93" s="109">
        <f>H15-E93</f>
        <v>5087108</v>
      </c>
      <c r="G93" s="113">
        <f>F93/C83</f>
        <v>508.7108</v>
      </c>
      <c r="H93" s="114">
        <f>(C83/F93)*12</f>
        <v>0.023589041160517923</v>
      </c>
      <c r="I93" s="115">
        <f>(F93*5)-C83</f>
        <v>25425540</v>
      </c>
      <c r="J93" s="92"/>
    </row>
    <row r="94" spans="1:10" ht="15.75" hidden="1">
      <c r="A94" s="97"/>
      <c r="B94" s="107">
        <v>6</v>
      </c>
      <c r="C94" s="112">
        <f>12/('Sheet 2'!B94+'Sheet 1'!G72)</f>
        <v>2</v>
      </c>
      <c r="D94" s="113">
        <f>'Sheet 2'!C94/'Sheet 1'!C6</f>
        <v>0.06666666666666667</v>
      </c>
      <c r="E94" s="110">
        <f>C94*H17</f>
        <v>3913160</v>
      </c>
      <c r="F94" s="109">
        <f>H15-E94</f>
        <v>5869740</v>
      </c>
      <c r="G94" s="113">
        <f>F94/C83</f>
        <v>586.974</v>
      </c>
      <c r="H94" s="114">
        <f>(C83/F94)*12</f>
        <v>0.020443835672448864</v>
      </c>
      <c r="I94" s="115">
        <f>(F94*5)-C83</f>
        <v>29338700</v>
      </c>
      <c r="J94" s="92"/>
    </row>
    <row r="95" spans="1:10" ht="15.75" hidden="1">
      <c r="A95" s="97"/>
      <c r="B95" s="107">
        <v>7</v>
      </c>
      <c r="C95" s="112">
        <f>12/('Sheet 2'!B95+'Sheet 1'!G72)</f>
        <v>1.7142857142857142</v>
      </c>
      <c r="D95" s="113">
        <f>'Sheet 2'!C95/'Sheet 1'!C6</f>
        <v>0.05714285714285714</v>
      </c>
      <c r="E95" s="110">
        <f>C95*H17</f>
        <v>3354137.1428571427</v>
      </c>
      <c r="F95" s="109">
        <f>H15-E95</f>
        <v>6428762.857142857</v>
      </c>
      <c r="G95" s="113">
        <f>F95/C83</f>
        <v>642.8762857142857</v>
      </c>
      <c r="H95" s="114">
        <f>(C83/F95)*12</f>
        <v>0.018666110831366357</v>
      </c>
      <c r="I95" s="115">
        <f>(F95*5)-C83</f>
        <v>32133814.285714287</v>
      </c>
      <c r="J95" s="92"/>
    </row>
    <row r="96" spans="1:10" ht="15.75" hidden="1">
      <c r="A96" s="97"/>
      <c r="B96" s="107">
        <v>8</v>
      </c>
      <c r="C96" s="112">
        <f>12/('Sheet 2'!B96+'Sheet 1'!G72)</f>
        <v>1.5</v>
      </c>
      <c r="D96" s="113">
        <f>'Sheet 2'!C96/'Sheet 1'!C6</f>
        <v>0.05</v>
      </c>
      <c r="E96" s="110">
        <f>C96*H17</f>
        <v>2934870</v>
      </c>
      <c r="F96" s="109">
        <f>H15-E96</f>
        <v>6848030</v>
      </c>
      <c r="G96" s="113">
        <f>F96/C83</f>
        <v>684.803</v>
      </c>
      <c r="H96" s="114">
        <f>(C83/F96)*12</f>
        <v>0.017523287719241883</v>
      </c>
      <c r="I96" s="115">
        <f>(F96*5)-C83</f>
        <v>34230150</v>
      </c>
      <c r="J96" s="92"/>
    </row>
    <row r="97" spans="1:10" ht="15.75" hidden="1">
      <c r="A97" s="97"/>
      <c r="B97" s="107">
        <v>9</v>
      </c>
      <c r="C97" s="112">
        <f>12/('Sheet 2'!B97+'Sheet 1'!G72)</f>
        <v>1.3333333333333333</v>
      </c>
      <c r="D97" s="113">
        <f>'Sheet 2'!C97/'Sheet 1'!C6</f>
        <v>0.04444444444444444</v>
      </c>
      <c r="E97" s="110">
        <f>C97*H17</f>
        <v>2608773.333333333</v>
      </c>
      <c r="F97" s="109">
        <f>H15-E97</f>
        <v>7174126.666666667</v>
      </c>
      <c r="G97" s="113">
        <f>F97/C83</f>
        <v>717.4126666666667</v>
      </c>
      <c r="H97" s="114">
        <f>(C83/F97)*12</f>
        <v>0.016726774641094524</v>
      </c>
      <c r="I97" s="115">
        <f>(F97*5)-C83</f>
        <v>35860633.333333336</v>
      </c>
      <c r="J97" s="92"/>
    </row>
    <row r="98" spans="1:10" ht="15.75" hidden="1">
      <c r="A98" s="97"/>
      <c r="B98" s="107">
        <v>10</v>
      </c>
      <c r="C98" s="112">
        <f>12/('Sheet 2'!B98+'Sheet 1'!G72)</f>
        <v>1.2</v>
      </c>
      <c r="D98" s="113">
        <f>'Sheet 2'!C98/'Sheet 1'!C6</f>
        <v>0.04</v>
      </c>
      <c r="E98" s="110">
        <f>C98*H17</f>
        <v>2347896</v>
      </c>
      <c r="F98" s="109">
        <f>H15-E98</f>
        <v>7435004</v>
      </c>
      <c r="G98" s="113">
        <f>F98/C83</f>
        <v>743.5004</v>
      </c>
      <c r="H98" s="114">
        <f>(C83/F98)*12</f>
        <v>0.01613987026772279</v>
      </c>
      <c r="I98" s="115">
        <f>(F98*5)-C83</f>
        <v>37165020</v>
      </c>
      <c r="J98" s="92"/>
    </row>
    <row r="99" spans="1:10" ht="16.5" hidden="1">
      <c r="A99" s="154"/>
      <c r="B99" s="155"/>
      <c r="C99" s="155"/>
      <c r="D99" s="155"/>
      <c r="E99" s="155"/>
      <c r="F99" s="155"/>
      <c r="G99" s="155"/>
      <c r="H99" s="155"/>
      <c r="I99" s="80"/>
      <c r="J99" s="104"/>
    </row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</sheetData>
  <sheetProtection/>
  <mergeCells count="7">
    <mergeCell ref="A77:H77"/>
    <mergeCell ref="A99:H99"/>
    <mergeCell ref="A2:J3"/>
    <mergeCell ref="A30:J31"/>
    <mergeCell ref="A55:H55"/>
    <mergeCell ref="F38:I38"/>
    <mergeCell ref="F60:I60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2014-09-26T04:09:26Z</dcterms:created>
  <dcterms:modified xsi:type="dcterms:W3CDTF">2014-09-26T04:10:07Z</dcterms:modified>
  <cp:category/>
  <cp:version/>
  <cp:contentType/>
  <cp:contentStatus/>
</cp:coreProperties>
</file>